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2c8949128bf3028e/Escritorio/informacion financiera/Disciplina Financiera/"/>
    </mc:Choice>
  </mc:AlternateContent>
  <xr:revisionPtr revIDLastSave="22" documentId="8_{0CCE0A34-87D5-4CAA-8BD7-AA2F54558701}" xr6:coauthVersionLast="47" xr6:coauthVersionMax="47" xr10:uidLastSave="{CAE08A8B-E2FA-4E16-A7C2-8638730A6CF5}"/>
  <bookViews>
    <workbookView xWindow="-108" yWindow="-108" windowWidth="23256" windowHeight="12456" activeTab="11" xr2:uid="{00000000-000D-0000-FFFF-FFFF00000000}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  <sheet name="Hoja6" sheetId="6" r:id="rId6"/>
    <sheet name="Hoja7" sheetId="7" r:id="rId7"/>
    <sheet name="Hoja8" sheetId="8" r:id="rId8"/>
    <sheet name="Hoja9" sheetId="9" r:id="rId9"/>
    <sheet name="Hoja10" sheetId="10" r:id="rId10"/>
    <sheet name="Hoja11" sheetId="11" r:id="rId11"/>
    <sheet name="Hoja12" sheetId="12" r:id="rId12"/>
  </sheets>
  <externalReferences>
    <externalReference r:id="rId13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2" l="1"/>
  <c r="D69" i="12"/>
  <c r="C69" i="12"/>
  <c r="B69" i="12"/>
  <c r="E66" i="12"/>
  <c r="D66" i="12"/>
  <c r="C66" i="12"/>
  <c r="B66" i="12"/>
  <c r="E60" i="12"/>
  <c r="D60" i="12"/>
  <c r="C60" i="12"/>
  <c r="B60" i="12"/>
  <c r="E52" i="12"/>
  <c r="D52" i="12"/>
  <c r="C52" i="12"/>
  <c r="B52" i="12"/>
  <c r="E47" i="12"/>
  <c r="D47" i="12"/>
  <c r="C47" i="12"/>
  <c r="B47" i="12"/>
  <c r="E38" i="12"/>
  <c r="D38" i="12"/>
  <c r="C38" i="12"/>
  <c r="B38" i="12"/>
  <c r="B37" i="12" s="1"/>
  <c r="E37" i="12"/>
  <c r="D37" i="12"/>
  <c r="C37" i="12"/>
  <c r="E30" i="12"/>
  <c r="D30" i="12"/>
  <c r="C30" i="12"/>
  <c r="B30" i="12"/>
  <c r="E27" i="12"/>
  <c r="D27" i="12"/>
  <c r="C27" i="12"/>
  <c r="B27" i="12"/>
  <c r="E15" i="12"/>
  <c r="D15" i="12"/>
  <c r="C15" i="12"/>
  <c r="B15" i="12"/>
  <c r="B6" i="12" s="1"/>
  <c r="E7" i="12"/>
  <c r="E6" i="12" s="1"/>
  <c r="E5" i="12" s="1"/>
  <c r="D7" i="12"/>
  <c r="D6" i="12" s="1"/>
  <c r="D5" i="12" s="1"/>
  <c r="C7" i="12"/>
  <c r="C6" i="12" s="1"/>
  <c r="C5" i="12" s="1"/>
  <c r="B7" i="12"/>
  <c r="B5" i="12" l="1"/>
  <c r="C28" i="11" l="1"/>
  <c r="G17" i="11"/>
  <c r="F17" i="11"/>
  <c r="E17" i="11"/>
  <c r="D17" i="11"/>
  <c r="C17" i="11"/>
  <c r="B17" i="11"/>
  <c r="G6" i="11"/>
  <c r="G28" i="11" s="1"/>
  <c r="F6" i="11"/>
  <c r="F28" i="11" s="1"/>
  <c r="E6" i="11"/>
  <c r="E28" i="11" s="1"/>
  <c r="D6" i="11"/>
  <c r="D28" i="11" s="1"/>
  <c r="C6" i="11"/>
  <c r="B6" i="11"/>
  <c r="B28" i="11" s="1"/>
  <c r="G36" i="10" l="1"/>
  <c r="F36" i="10"/>
  <c r="E36" i="10"/>
  <c r="D36" i="10"/>
  <c r="C36" i="10"/>
  <c r="B36" i="10"/>
  <c r="G28" i="10"/>
  <c r="F28" i="10"/>
  <c r="E28" i="10"/>
  <c r="D28" i="10"/>
  <c r="C28" i="10"/>
  <c r="B28" i="10"/>
  <c r="G21" i="10"/>
  <c r="F21" i="10"/>
  <c r="E21" i="10"/>
  <c r="D21" i="10"/>
  <c r="D31" i="10" s="1"/>
  <c r="C21" i="10"/>
  <c r="B21" i="10"/>
  <c r="G6" i="10"/>
  <c r="G31" i="10" s="1"/>
  <c r="F6" i="10"/>
  <c r="F31" i="10" s="1"/>
  <c r="E6" i="10"/>
  <c r="E31" i="10" s="1"/>
  <c r="D6" i="10"/>
  <c r="C6" i="10"/>
  <c r="C31" i="10" s="1"/>
  <c r="B6" i="10"/>
  <c r="B31" i="10" s="1"/>
  <c r="D31" i="9" l="1"/>
  <c r="G31" i="9" s="1"/>
  <c r="D30" i="9"/>
  <c r="G30" i="9" s="1"/>
  <c r="D29" i="9"/>
  <c r="G29" i="9" s="1"/>
  <c r="G28" i="9" s="1"/>
  <c r="F28" i="9"/>
  <c r="E28" i="9"/>
  <c r="E21" i="9" s="1"/>
  <c r="D28" i="9"/>
  <c r="C28" i="9"/>
  <c r="B28" i="9"/>
  <c r="D27" i="9"/>
  <c r="G27" i="9" s="1"/>
  <c r="G26" i="9"/>
  <c r="D26" i="9"/>
  <c r="D25" i="9"/>
  <c r="D24" i="9" s="1"/>
  <c r="F24" i="9"/>
  <c r="F21" i="9" s="1"/>
  <c r="E24" i="9"/>
  <c r="C24" i="9"/>
  <c r="B24" i="9"/>
  <c r="D23" i="9"/>
  <c r="G23" i="9" s="1"/>
  <c r="D22" i="9"/>
  <c r="G22" i="9" s="1"/>
  <c r="C21" i="9"/>
  <c r="B21" i="9"/>
  <c r="D19" i="9"/>
  <c r="G19" i="9" s="1"/>
  <c r="D18" i="9"/>
  <c r="G18" i="9" s="1"/>
  <c r="G16" i="9" s="1"/>
  <c r="G17" i="9"/>
  <c r="D17" i="9"/>
  <c r="F16" i="9"/>
  <c r="F9" i="9" s="1"/>
  <c r="F33" i="9" s="1"/>
  <c r="E16" i="9"/>
  <c r="D16" i="9"/>
  <c r="C16" i="9"/>
  <c r="B16" i="9"/>
  <c r="G15" i="9"/>
  <c r="D15" i="9"/>
  <c r="D14" i="9"/>
  <c r="G14" i="9" s="1"/>
  <c r="D13" i="9"/>
  <c r="G13" i="9" s="1"/>
  <c r="F12" i="9"/>
  <c r="E12" i="9"/>
  <c r="C12" i="9"/>
  <c r="C9" i="9" s="1"/>
  <c r="C33" i="9" s="1"/>
  <c r="B12" i="9"/>
  <c r="B9" i="9" s="1"/>
  <c r="B33" i="9" s="1"/>
  <c r="D11" i="9"/>
  <c r="G11" i="9" s="1"/>
  <c r="D10" i="9"/>
  <c r="G10" i="9" s="1"/>
  <c r="E9" i="9"/>
  <c r="E33" i="9" s="1"/>
  <c r="D75" i="8"/>
  <c r="G75" i="8" s="1"/>
  <c r="D74" i="8"/>
  <c r="G74" i="8" s="1"/>
  <c r="D73" i="8"/>
  <c r="G73" i="8" s="1"/>
  <c r="D72" i="8"/>
  <c r="D71" i="8" s="1"/>
  <c r="F71" i="8"/>
  <c r="E71" i="8"/>
  <c r="C71" i="8"/>
  <c r="B71" i="8"/>
  <c r="D70" i="8"/>
  <c r="G70" i="8" s="1"/>
  <c r="D69" i="8"/>
  <c r="G69" i="8" s="1"/>
  <c r="D68" i="8"/>
  <c r="G68" i="8" s="1"/>
  <c r="D67" i="8"/>
  <c r="G67" i="8" s="1"/>
  <c r="D66" i="8"/>
  <c r="G66" i="8" s="1"/>
  <c r="D65" i="8"/>
  <c r="G65" i="8" s="1"/>
  <c r="D64" i="8"/>
  <c r="G64" i="8" s="1"/>
  <c r="D63" i="8"/>
  <c r="D61" i="8" s="1"/>
  <c r="D62" i="8"/>
  <c r="G62" i="8" s="1"/>
  <c r="F61" i="8"/>
  <c r="E61" i="8"/>
  <c r="C61" i="8"/>
  <c r="B61" i="8"/>
  <c r="D60" i="8"/>
  <c r="G60" i="8" s="1"/>
  <c r="D59" i="8"/>
  <c r="G59" i="8" s="1"/>
  <c r="D58" i="8"/>
  <c r="G58" i="8" s="1"/>
  <c r="D57" i="8"/>
  <c r="G57" i="8" s="1"/>
  <c r="D56" i="8"/>
  <c r="G56" i="8" s="1"/>
  <c r="D55" i="8"/>
  <c r="D53" i="8" s="1"/>
  <c r="D54" i="8"/>
  <c r="G54" i="8" s="1"/>
  <c r="F53" i="8"/>
  <c r="E53" i="8"/>
  <c r="C53" i="8"/>
  <c r="C43" i="8" s="1"/>
  <c r="B53" i="8"/>
  <c r="B43" i="8" s="1"/>
  <c r="D52" i="8"/>
  <c r="G52" i="8" s="1"/>
  <c r="D51" i="8"/>
  <c r="G51" i="8" s="1"/>
  <c r="D50" i="8"/>
  <c r="G50" i="8" s="1"/>
  <c r="D49" i="8"/>
  <c r="G49" i="8" s="1"/>
  <c r="D48" i="8"/>
  <c r="G48" i="8" s="1"/>
  <c r="D47" i="8"/>
  <c r="G47" i="8" s="1"/>
  <c r="D46" i="8"/>
  <c r="G46" i="8" s="1"/>
  <c r="D45" i="8"/>
  <c r="D44" i="8" s="1"/>
  <c r="D43" i="8" s="1"/>
  <c r="F44" i="8"/>
  <c r="E44" i="8"/>
  <c r="C44" i="8"/>
  <c r="B44" i="8"/>
  <c r="F43" i="8"/>
  <c r="E43" i="8"/>
  <c r="D41" i="8"/>
  <c r="G41" i="8" s="1"/>
  <c r="D40" i="8"/>
  <c r="D37" i="8" s="1"/>
  <c r="D39" i="8"/>
  <c r="G39" i="8" s="1"/>
  <c r="D38" i="8"/>
  <c r="G38" i="8" s="1"/>
  <c r="F37" i="8"/>
  <c r="E37" i="8"/>
  <c r="C37" i="8"/>
  <c r="B37" i="8"/>
  <c r="D36" i="8"/>
  <c r="G36" i="8" s="1"/>
  <c r="D35" i="8"/>
  <c r="G35" i="8" s="1"/>
  <c r="D34" i="8"/>
  <c r="G34" i="8" s="1"/>
  <c r="D33" i="8"/>
  <c r="G33" i="8" s="1"/>
  <c r="D32" i="8"/>
  <c r="G32" i="8" s="1"/>
  <c r="D31" i="8"/>
  <c r="G31" i="8" s="1"/>
  <c r="D30" i="8"/>
  <c r="G30" i="8" s="1"/>
  <c r="D29" i="8"/>
  <c r="G29" i="8" s="1"/>
  <c r="D28" i="8"/>
  <c r="G28" i="8" s="1"/>
  <c r="F27" i="8"/>
  <c r="E27" i="8"/>
  <c r="D27" i="8"/>
  <c r="C27" i="8"/>
  <c r="B27" i="8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D19" i="8" s="1"/>
  <c r="F19" i="8"/>
  <c r="E19" i="8"/>
  <c r="C19" i="8"/>
  <c r="B19" i="8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D10" i="8" s="1"/>
  <c r="F10" i="8"/>
  <c r="F9" i="8" s="1"/>
  <c r="F77" i="8" s="1"/>
  <c r="E10" i="8"/>
  <c r="C10" i="8"/>
  <c r="B10" i="8"/>
  <c r="B9" i="8" s="1"/>
  <c r="E9" i="8"/>
  <c r="E77" i="8" s="1"/>
  <c r="C9" i="8"/>
  <c r="C77" i="8" s="1"/>
  <c r="D49" i="7"/>
  <c r="G49" i="7" s="1"/>
  <c r="G48" i="7"/>
  <c r="D48" i="7"/>
  <c r="D47" i="7"/>
  <c r="G47" i="7" s="1"/>
  <c r="G46" i="7"/>
  <c r="D46" i="7"/>
  <c r="D45" i="7"/>
  <c r="G45" i="7" s="1"/>
  <c r="G44" i="7"/>
  <c r="D44" i="7"/>
  <c r="D43" i="7"/>
  <c r="G43" i="7" s="1"/>
  <c r="G42" i="7"/>
  <c r="D42" i="7"/>
  <c r="D41" i="7"/>
  <c r="G41" i="7" s="1"/>
  <c r="G40" i="7"/>
  <c r="D40" i="7"/>
  <c r="D39" i="7"/>
  <c r="G39" i="7" s="1"/>
  <c r="G38" i="7"/>
  <c r="D38" i="7"/>
  <c r="D37" i="7"/>
  <c r="G37" i="7" s="1"/>
  <c r="G36" i="7"/>
  <c r="D36" i="7"/>
  <c r="D35" i="7"/>
  <c r="G35" i="7" s="1"/>
  <c r="G34" i="7"/>
  <c r="D34" i="7"/>
  <c r="D33" i="7"/>
  <c r="G33" i="7" s="1"/>
  <c r="G32" i="7"/>
  <c r="D32" i="7"/>
  <c r="D31" i="7"/>
  <c r="G31" i="7" s="1"/>
  <c r="F30" i="7"/>
  <c r="E30" i="7"/>
  <c r="D30" i="7"/>
  <c r="C30" i="7"/>
  <c r="B30" i="7"/>
  <c r="D28" i="7"/>
  <c r="G28" i="7" s="1"/>
  <c r="G27" i="7"/>
  <c r="D27" i="7"/>
  <c r="D26" i="7"/>
  <c r="G26" i="7" s="1"/>
  <c r="G25" i="7"/>
  <c r="D25" i="7"/>
  <c r="D24" i="7"/>
  <c r="G24" i="7" s="1"/>
  <c r="G23" i="7"/>
  <c r="D23" i="7"/>
  <c r="D22" i="7"/>
  <c r="G22" i="7" s="1"/>
  <c r="G21" i="7"/>
  <c r="D21" i="7"/>
  <c r="D20" i="7"/>
  <c r="G20" i="7" s="1"/>
  <c r="G19" i="7"/>
  <c r="D19" i="7"/>
  <c r="D18" i="7"/>
  <c r="G18" i="7" s="1"/>
  <c r="G17" i="7"/>
  <c r="D17" i="7"/>
  <c r="D16" i="7"/>
  <c r="G16" i="7" s="1"/>
  <c r="G15" i="7"/>
  <c r="D15" i="7"/>
  <c r="D14" i="7"/>
  <c r="G14" i="7" s="1"/>
  <c r="G13" i="7"/>
  <c r="D13" i="7"/>
  <c r="D12" i="7"/>
  <c r="G12" i="7" s="1"/>
  <c r="G11" i="7"/>
  <c r="D11" i="7"/>
  <c r="D10" i="7"/>
  <c r="D9" i="7" s="1"/>
  <c r="F9" i="7"/>
  <c r="F50" i="7" s="1"/>
  <c r="E9" i="7"/>
  <c r="E50" i="7" s="1"/>
  <c r="C9" i="7"/>
  <c r="C50" i="7" s="1"/>
  <c r="B9" i="7"/>
  <c r="B50" i="7" s="1"/>
  <c r="G157" i="6"/>
  <c r="D157" i="6"/>
  <c r="G156" i="6"/>
  <c r="D156" i="6"/>
  <c r="D155" i="6"/>
  <c r="G155" i="6" s="1"/>
  <c r="G154" i="6"/>
  <c r="D154" i="6"/>
  <c r="G153" i="6"/>
  <c r="D153" i="6"/>
  <c r="G152" i="6"/>
  <c r="D152" i="6"/>
  <c r="D151" i="6"/>
  <c r="G151" i="6" s="1"/>
  <c r="F150" i="6"/>
  <c r="E150" i="6"/>
  <c r="D150" i="6"/>
  <c r="C150" i="6"/>
  <c r="B150" i="6"/>
  <c r="D149" i="6"/>
  <c r="G149" i="6" s="1"/>
  <c r="G148" i="6"/>
  <c r="D148" i="6"/>
  <c r="G147" i="6"/>
  <c r="D147" i="6"/>
  <c r="D146" i="6" s="1"/>
  <c r="F146" i="6"/>
  <c r="E146" i="6"/>
  <c r="C146" i="6"/>
  <c r="B146" i="6"/>
  <c r="G145" i="6"/>
  <c r="D145" i="6"/>
  <c r="G144" i="6"/>
  <c r="D144" i="6"/>
  <c r="D143" i="6"/>
  <c r="G143" i="6" s="1"/>
  <c r="G142" i="6"/>
  <c r="D142" i="6"/>
  <c r="G141" i="6"/>
  <c r="D141" i="6"/>
  <c r="G140" i="6"/>
  <c r="D140" i="6"/>
  <c r="D139" i="6"/>
  <c r="G139" i="6" s="1"/>
  <c r="G137" i="6" s="1"/>
  <c r="G138" i="6"/>
  <c r="D138" i="6"/>
  <c r="D137" i="6" s="1"/>
  <c r="F137" i="6"/>
  <c r="E137" i="6"/>
  <c r="C137" i="6"/>
  <c r="B137" i="6"/>
  <c r="G136" i="6"/>
  <c r="D136" i="6"/>
  <c r="G135" i="6"/>
  <c r="D135" i="6"/>
  <c r="D133" i="6" s="1"/>
  <c r="G134" i="6"/>
  <c r="G133" i="6" s="1"/>
  <c r="D134" i="6"/>
  <c r="F133" i="6"/>
  <c r="E133" i="6"/>
  <c r="C133" i="6"/>
  <c r="B133" i="6"/>
  <c r="G132" i="6"/>
  <c r="D132" i="6"/>
  <c r="D131" i="6"/>
  <c r="G131" i="6" s="1"/>
  <c r="G130" i="6"/>
  <c r="D130" i="6"/>
  <c r="G129" i="6"/>
  <c r="D129" i="6"/>
  <c r="G128" i="6"/>
  <c r="D128" i="6"/>
  <c r="D127" i="6"/>
  <c r="G127" i="6" s="1"/>
  <c r="G126" i="6"/>
  <c r="D126" i="6"/>
  <c r="G125" i="6"/>
  <c r="D125" i="6"/>
  <c r="D123" i="6" s="1"/>
  <c r="G124" i="6"/>
  <c r="D124" i="6"/>
  <c r="F123" i="6"/>
  <c r="E123" i="6"/>
  <c r="C123" i="6"/>
  <c r="B123" i="6"/>
  <c r="G122" i="6"/>
  <c r="D122" i="6"/>
  <c r="D121" i="6"/>
  <c r="G121" i="6" s="1"/>
  <c r="G120" i="6"/>
  <c r="D120" i="6"/>
  <c r="G119" i="6"/>
  <c r="D119" i="6"/>
  <c r="G118" i="6"/>
  <c r="D118" i="6"/>
  <c r="D117" i="6"/>
  <c r="G117" i="6" s="1"/>
  <c r="G116" i="6"/>
  <c r="D116" i="6"/>
  <c r="G115" i="6"/>
  <c r="D115" i="6"/>
  <c r="D113" i="6" s="1"/>
  <c r="G114" i="6"/>
  <c r="G113" i="6" s="1"/>
  <c r="D114" i="6"/>
  <c r="F113" i="6"/>
  <c r="E113" i="6"/>
  <c r="C113" i="6"/>
  <c r="B113" i="6"/>
  <c r="G112" i="6"/>
  <c r="D112" i="6"/>
  <c r="D111" i="6"/>
  <c r="G111" i="6" s="1"/>
  <c r="G110" i="6"/>
  <c r="D110" i="6"/>
  <c r="G109" i="6"/>
  <c r="D109" i="6"/>
  <c r="G108" i="6"/>
  <c r="D108" i="6"/>
  <c r="D107" i="6"/>
  <c r="G107" i="6" s="1"/>
  <c r="G106" i="6"/>
  <c r="D106" i="6"/>
  <c r="G105" i="6"/>
  <c r="D105" i="6"/>
  <c r="D103" i="6" s="1"/>
  <c r="G104" i="6"/>
  <c r="D104" i="6"/>
  <c r="F103" i="6"/>
  <c r="E103" i="6"/>
  <c r="C103" i="6"/>
  <c r="B103" i="6"/>
  <c r="G102" i="6"/>
  <c r="D102" i="6"/>
  <c r="D101" i="6"/>
  <c r="G101" i="6" s="1"/>
  <c r="G100" i="6"/>
  <c r="D100" i="6"/>
  <c r="G99" i="6"/>
  <c r="D99" i="6"/>
  <c r="G98" i="6"/>
  <c r="D98" i="6"/>
  <c r="D97" i="6"/>
  <c r="G97" i="6" s="1"/>
  <c r="G96" i="6"/>
  <c r="D96" i="6"/>
  <c r="G95" i="6"/>
  <c r="D95" i="6"/>
  <c r="D93" i="6" s="1"/>
  <c r="G94" i="6"/>
  <c r="G93" i="6" s="1"/>
  <c r="D94" i="6"/>
  <c r="F93" i="6"/>
  <c r="E93" i="6"/>
  <c r="C93" i="6"/>
  <c r="C84" i="6" s="1"/>
  <c r="B93" i="6"/>
  <c r="G92" i="6"/>
  <c r="D92" i="6"/>
  <c r="D91" i="6"/>
  <c r="G91" i="6" s="1"/>
  <c r="G90" i="6"/>
  <c r="D90" i="6"/>
  <c r="G89" i="6"/>
  <c r="D89" i="6"/>
  <c r="G88" i="6"/>
  <c r="D88" i="6"/>
  <c r="D87" i="6"/>
  <c r="G87" i="6" s="1"/>
  <c r="G86" i="6"/>
  <c r="D86" i="6"/>
  <c r="D85" i="6" s="1"/>
  <c r="D84" i="6" s="1"/>
  <c r="F85" i="6"/>
  <c r="F84" i="6" s="1"/>
  <c r="E85" i="6"/>
  <c r="C85" i="6"/>
  <c r="B85" i="6"/>
  <c r="B84" i="6" s="1"/>
  <c r="E84" i="6"/>
  <c r="D82" i="6"/>
  <c r="G82" i="6" s="1"/>
  <c r="G81" i="6"/>
  <c r="D81" i="6"/>
  <c r="G80" i="6"/>
  <c r="D80" i="6"/>
  <c r="G79" i="6"/>
  <c r="D79" i="6"/>
  <c r="D78" i="6"/>
  <c r="G78" i="6" s="1"/>
  <c r="G77" i="6"/>
  <c r="D77" i="6"/>
  <c r="G76" i="6"/>
  <c r="G75" i="6" s="1"/>
  <c r="D76" i="6"/>
  <c r="D75" i="6" s="1"/>
  <c r="F75" i="6"/>
  <c r="E75" i="6"/>
  <c r="C75" i="6"/>
  <c r="B75" i="6"/>
  <c r="G74" i="6"/>
  <c r="D74" i="6"/>
  <c r="G73" i="6"/>
  <c r="D73" i="6"/>
  <c r="D72" i="6"/>
  <c r="G72" i="6" s="1"/>
  <c r="G71" i="6" s="1"/>
  <c r="F71" i="6"/>
  <c r="E71" i="6"/>
  <c r="D71" i="6"/>
  <c r="C71" i="6"/>
  <c r="B71" i="6"/>
  <c r="D70" i="6"/>
  <c r="G70" i="6" s="1"/>
  <c r="G69" i="6"/>
  <c r="D69" i="6"/>
  <c r="G68" i="6"/>
  <c r="D68" i="6"/>
  <c r="G67" i="6"/>
  <c r="D67" i="6"/>
  <c r="D66" i="6"/>
  <c r="G66" i="6" s="1"/>
  <c r="G65" i="6"/>
  <c r="D65" i="6"/>
  <c r="G64" i="6"/>
  <c r="D64" i="6"/>
  <c r="G63" i="6"/>
  <c r="D63" i="6"/>
  <c r="F62" i="6"/>
  <c r="E62" i="6"/>
  <c r="D62" i="6"/>
  <c r="C62" i="6"/>
  <c r="B62" i="6"/>
  <c r="G61" i="6"/>
  <c r="D61" i="6"/>
  <c r="D60" i="6"/>
  <c r="G60" i="6" s="1"/>
  <c r="G58" i="6" s="1"/>
  <c r="G59" i="6"/>
  <c r="D59" i="6"/>
  <c r="D58" i="6" s="1"/>
  <c r="F58" i="6"/>
  <c r="E58" i="6"/>
  <c r="C58" i="6"/>
  <c r="B58" i="6"/>
  <c r="G57" i="6"/>
  <c r="D57" i="6"/>
  <c r="G56" i="6"/>
  <c r="D56" i="6"/>
  <c r="G55" i="6"/>
  <c r="D55" i="6"/>
  <c r="D54" i="6"/>
  <c r="G54" i="6" s="1"/>
  <c r="G53" i="6"/>
  <c r="D53" i="6"/>
  <c r="G52" i="6"/>
  <c r="D52" i="6"/>
  <c r="G51" i="6"/>
  <c r="D51" i="6"/>
  <c r="D50" i="6"/>
  <c r="G50" i="6" s="1"/>
  <c r="G49" i="6"/>
  <c r="D49" i="6"/>
  <c r="D48" i="6" s="1"/>
  <c r="F48" i="6"/>
  <c r="E48" i="6"/>
  <c r="C48" i="6"/>
  <c r="B48" i="6"/>
  <c r="G47" i="6"/>
  <c r="D47" i="6"/>
  <c r="G46" i="6"/>
  <c r="D46" i="6"/>
  <c r="G45" i="6"/>
  <c r="D45" i="6"/>
  <c r="D44" i="6"/>
  <c r="G44" i="6" s="1"/>
  <c r="G43" i="6"/>
  <c r="D43" i="6"/>
  <c r="G42" i="6"/>
  <c r="D42" i="6"/>
  <c r="G41" i="6"/>
  <c r="D41" i="6"/>
  <c r="D40" i="6"/>
  <c r="G40" i="6" s="1"/>
  <c r="G39" i="6"/>
  <c r="D39" i="6"/>
  <c r="D38" i="6" s="1"/>
  <c r="F38" i="6"/>
  <c r="E38" i="6"/>
  <c r="C38" i="6"/>
  <c r="B38" i="6"/>
  <c r="G37" i="6"/>
  <c r="D37" i="6"/>
  <c r="G36" i="6"/>
  <c r="D36" i="6"/>
  <c r="G35" i="6"/>
  <c r="D35" i="6"/>
  <c r="D34" i="6"/>
  <c r="G34" i="6" s="1"/>
  <c r="G33" i="6"/>
  <c r="D33" i="6"/>
  <c r="G32" i="6"/>
  <c r="D32" i="6"/>
  <c r="G31" i="6"/>
  <c r="D31" i="6"/>
  <c r="D30" i="6"/>
  <c r="G30" i="6" s="1"/>
  <c r="G29" i="6"/>
  <c r="D29" i="6"/>
  <c r="D28" i="6" s="1"/>
  <c r="F28" i="6"/>
  <c r="E28" i="6"/>
  <c r="C28" i="6"/>
  <c r="B28" i="6"/>
  <c r="G27" i="6"/>
  <c r="D27" i="6"/>
  <c r="G26" i="6"/>
  <c r="D26" i="6"/>
  <c r="G25" i="6"/>
  <c r="D25" i="6"/>
  <c r="D24" i="6"/>
  <c r="G24" i="6" s="1"/>
  <c r="G23" i="6"/>
  <c r="D23" i="6"/>
  <c r="G22" i="6"/>
  <c r="D22" i="6"/>
  <c r="G21" i="6"/>
  <c r="D21" i="6"/>
  <c r="D20" i="6"/>
  <c r="G20" i="6" s="1"/>
  <c r="G19" i="6"/>
  <c r="D19" i="6"/>
  <c r="D18" i="6" s="1"/>
  <c r="F18" i="6"/>
  <c r="E18" i="6"/>
  <c r="C18" i="6"/>
  <c r="B18" i="6"/>
  <c r="G17" i="6"/>
  <c r="D17" i="6"/>
  <c r="G16" i="6"/>
  <c r="D16" i="6"/>
  <c r="G15" i="6"/>
  <c r="D15" i="6"/>
  <c r="D14" i="6"/>
  <c r="G14" i="6" s="1"/>
  <c r="G13" i="6"/>
  <c r="D13" i="6"/>
  <c r="G12" i="6"/>
  <c r="D12" i="6"/>
  <c r="G11" i="6"/>
  <c r="G10" i="6" s="1"/>
  <c r="D11" i="6"/>
  <c r="F10" i="6"/>
  <c r="F9" i="6" s="1"/>
  <c r="F159" i="6" s="1"/>
  <c r="E10" i="6"/>
  <c r="E9" i="6" s="1"/>
  <c r="E159" i="6" s="1"/>
  <c r="D10" i="6"/>
  <c r="C10" i="6"/>
  <c r="C9" i="6" s="1"/>
  <c r="C159" i="6" s="1"/>
  <c r="B10" i="6"/>
  <c r="B9" i="6"/>
  <c r="G9" i="9" l="1"/>
  <c r="G12" i="9"/>
  <c r="D12" i="9"/>
  <c r="D9" i="9" s="1"/>
  <c r="D21" i="9"/>
  <c r="G25" i="9"/>
  <c r="G24" i="9" s="1"/>
  <c r="G21" i="9" s="1"/>
  <c r="D9" i="8"/>
  <c r="D77" i="8" s="1"/>
  <c r="G27" i="8"/>
  <c r="B77" i="8"/>
  <c r="G20" i="8"/>
  <c r="G19" i="8" s="1"/>
  <c r="G55" i="8"/>
  <c r="G53" i="8" s="1"/>
  <c r="G40" i="8"/>
  <c r="G37" i="8" s="1"/>
  <c r="G45" i="8"/>
  <c r="G44" i="8" s="1"/>
  <c r="G11" i="8"/>
  <c r="G10" i="8" s="1"/>
  <c r="G72" i="8"/>
  <c r="G71" i="8" s="1"/>
  <c r="G63" i="8"/>
  <c r="G61" i="8" s="1"/>
  <c r="G30" i="7"/>
  <c r="D50" i="7"/>
  <c r="G50" i="7" s="1"/>
  <c r="G10" i="7"/>
  <c r="G9" i="7" s="1"/>
  <c r="B159" i="6"/>
  <c r="G85" i="6"/>
  <c r="G84" i="6" s="1"/>
  <c r="G18" i="6"/>
  <c r="G38" i="6"/>
  <c r="G62" i="6"/>
  <c r="G146" i="6"/>
  <c r="G150" i="6"/>
  <c r="D9" i="6"/>
  <c r="D159" i="6" s="1"/>
  <c r="G103" i="6"/>
  <c r="G123" i="6"/>
  <c r="G28" i="6"/>
  <c r="G48" i="6"/>
  <c r="G9" i="6"/>
  <c r="D33" i="9" l="1"/>
  <c r="G33" i="9"/>
  <c r="G43" i="8"/>
  <c r="G9" i="8"/>
  <c r="G77" i="8" s="1"/>
  <c r="G159" i="6"/>
  <c r="G78" i="5" l="1"/>
  <c r="D78" i="5"/>
  <c r="F75" i="5"/>
  <c r="E75" i="5"/>
  <c r="D75" i="5"/>
  <c r="C75" i="5"/>
  <c r="B75" i="5"/>
  <c r="G74" i="5"/>
  <c r="D74" i="5"/>
  <c r="G73" i="5"/>
  <c r="G75" i="5" s="1"/>
  <c r="D73" i="5"/>
  <c r="G68" i="5"/>
  <c r="D68" i="5"/>
  <c r="G67" i="5"/>
  <c r="F67" i="5"/>
  <c r="E67" i="5"/>
  <c r="D67" i="5"/>
  <c r="C67" i="5"/>
  <c r="B67" i="5"/>
  <c r="C65" i="5"/>
  <c r="B65" i="5"/>
  <c r="G63" i="5"/>
  <c r="D63" i="5"/>
  <c r="G62" i="5"/>
  <c r="D62" i="5"/>
  <c r="G61" i="5"/>
  <c r="D61" i="5"/>
  <c r="G60" i="5"/>
  <c r="D60" i="5"/>
  <c r="D59" i="5" s="1"/>
  <c r="F59" i="5"/>
  <c r="G59" i="5" s="1"/>
  <c r="E59" i="5"/>
  <c r="C59" i="5"/>
  <c r="B59" i="5"/>
  <c r="G58" i="5"/>
  <c r="D58" i="5"/>
  <c r="G57" i="5"/>
  <c r="D57" i="5"/>
  <c r="G56" i="5"/>
  <c r="D56" i="5"/>
  <c r="G55" i="5"/>
  <c r="D55" i="5"/>
  <c r="D54" i="5" s="1"/>
  <c r="G54" i="5"/>
  <c r="F54" i="5"/>
  <c r="E54" i="5"/>
  <c r="C54" i="5"/>
  <c r="B54" i="5"/>
  <c r="G53" i="5"/>
  <c r="D53" i="5"/>
  <c r="G52" i="5"/>
  <c r="D52" i="5"/>
  <c r="G51" i="5"/>
  <c r="D51" i="5"/>
  <c r="G50" i="5"/>
  <c r="D50" i="5"/>
  <c r="G49" i="5"/>
  <c r="D49" i="5"/>
  <c r="G48" i="5"/>
  <c r="D48" i="5"/>
  <c r="G47" i="5"/>
  <c r="D47" i="5"/>
  <c r="G46" i="5"/>
  <c r="D46" i="5"/>
  <c r="F45" i="5"/>
  <c r="F65" i="5" s="1"/>
  <c r="G65" i="5" s="1"/>
  <c r="E45" i="5"/>
  <c r="E65" i="5" s="1"/>
  <c r="D45" i="5"/>
  <c r="C45" i="5"/>
  <c r="B45" i="5"/>
  <c r="G39" i="5"/>
  <c r="D39" i="5"/>
  <c r="G38" i="5"/>
  <c r="D38" i="5"/>
  <c r="F37" i="5"/>
  <c r="G37" i="5" s="1"/>
  <c r="E37" i="5"/>
  <c r="D37" i="5"/>
  <c r="C37" i="5"/>
  <c r="B37" i="5"/>
  <c r="G36" i="5"/>
  <c r="D36" i="5"/>
  <c r="F35" i="5"/>
  <c r="G35" i="5" s="1"/>
  <c r="E35" i="5"/>
  <c r="D35" i="5"/>
  <c r="C35" i="5"/>
  <c r="B35" i="5"/>
  <c r="G34" i="5"/>
  <c r="D34" i="5"/>
  <c r="G33" i="5"/>
  <c r="D33" i="5"/>
  <c r="G32" i="5"/>
  <c r="D32" i="5"/>
  <c r="G31" i="5"/>
  <c r="D31" i="5"/>
  <c r="G30" i="5"/>
  <c r="D30" i="5"/>
  <c r="G29" i="5"/>
  <c r="D29" i="5"/>
  <c r="D28" i="5" s="1"/>
  <c r="G28" i="5"/>
  <c r="F28" i="5"/>
  <c r="E28" i="5"/>
  <c r="C28" i="5"/>
  <c r="B28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G19" i="5"/>
  <c r="D19" i="5"/>
  <c r="G18" i="5"/>
  <c r="D18" i="5"/>
  <c r="G17" i="5"/>
  <c r="D17" i="5"/>
  <c r="F16" i="5"/>
  <c r="G16" i="5" s="1"/>
  <c r="E16" i="5"/>
  <c r="E41" i="5" s="1"/>
  <c r="D16" i="5"/>
  <c r="C16" i="5"/>
  <c r="C41" i="5" s="1"/>
  <c r="C70" i="5" s="1"/>
  <c r="B16" i="5"/>
  <c r="B41" i="5" s="1"/>
  <c r="B70" i="5" s="1"/>
  <c r="G15" i="5"/>
  <c r="D15" i="5"/>
  <c r="G14" i="5"/>
  <c r="D14" i="5"/>
  <c r="G13" i="5"/>
  <c r="D13" i="5"/>
  <c r="G12" i="5"/>
  <c r="D12" i="5"/>
  <c r="G11" i="5"/>
  <c r="D11" i="5"/>
  <c r="G10" i="5"/>
  <c r="D10" i="5"/>
  <c r="G9" i="5"/>
  <c r="D9" i="5"/>
  <c r="D41" i="5" l="1"/>
  <c r="G41" i="5"/>
  <c r="G70" i="5" s="1"/>
  <c r="E70" i="5"/>
  <c r="D65" i="5"/>
  <c r="F41" i="5"/>
  <c r="G45" i="5"/>
  <c r="G42" i="5" l="1"/>
  <c r="F70" i="5"/>
  <c r="D70" i="5"/>
  <c r="D72" i="4" l="1"/>
  <c r="D74" i="4" s="1"/>
  <c r="B72" i="4"/>
  <c r="B74" i="4" s="1"/>
  <c r="D64" i="4"/>
  <c r="C64" i="4"/>
  <c r="C72" i="4" s="1"/>
  <c r="C74" i="4" s="1"/>
  <c r="B64" i="4"/>
  <c r="C59" i="4"/>
  <c r="B59" i="4"/>
  <c r="C57" i="4"/>
  <c r="B57" i="4"/>
  <c r="D49" i="4"/>
  <c r="D57" i="4" s="1"/>
  <c r="D59" i="4" s="1"/>
  <c r="C49" i="4"/>
  <c r="B49" i="4"/>
  <c r="D44" i="4"/>
  <c r="C44" i="4"/>
  <c r="C11" i="4" s="1"/>
  <c r="C8" i="4" s="1"/>
  <c r="C21" i="4" s="1"/>
  <c r="C23" i="4" s="1"/>
  <c r="C25" i="4" s="1"/>
  <c r="C33" i="4" s="1"/>
  <c r="D40" i="4"/>
  <c r="C40" i="4"/>
  <c r="B40" i="4"/>
  <c r="B44" i="4" s="1"/>
  <c r="B11" i="4" s="1"/>
  <c r="B8" i="4" s="1"/>
  <c r="B21" i="4" s="1"/>
  <c r="B23" i="4" s="1"/>
  <c r="B25" i="4" s="1"/>
  <c r="B33" i="4" s="1"/>
  <c r="D37" i="4"/>
  <c r="C37" i="4"/>
  <c r="B37" i="4"/>
  <c r="D29" i="4"/>
  <c r="C29" i="4"/>
  <c r="B29" i="4"/>
  <c r="D17" i="4"/>
  <c r="C17" i="4"/>
  <c r="D13" i="4"/>
  <c r="C13" i="4"/>
  <c r="B13" i="4"/>
  <c r="D11" i="4"/>
  <c r="D8" i="4" s="1"/>
  <c r="D21" i="4" s="1"/>
  <c r="D23" i="4" s="1"/>
  <c r="D25" i="4" s="1"/>
  <c r="D33" i="4" s="1"/>
  <c r="G20" i="3" l="1"/>
  <c r="E20" i="3"/>
  <c r="K14" i="3"/>
  <c r="J14" i="3"/>
  <c r="I14" i="3"/>
  <c r="H14" i="3"/>
  <c r="G14" i="3"/>
  <c r="E14" i="3"/>
  <c r="K8" i="3"/>
  <c r="K20" i="3" s="1"/>
  <c r="J8" i="3"/>
  <c r="J20" i="3" s="1"/>
  <c r="I8" i="3"/>
  <c r="I20" i="3" s="1"/>
  <c r="H8" i="3"/>
  <c r="H20" i="3" s="1"/>
  <c r="G8" i="3"/>
  <c r="E8" i="3"/>
  <c r="F41" i="2" l="1"/>
  <c r="E41" i="2"/>
  <c r="D41" i="2"/>
  <c r="C41" i="2"/>
  <c r="B41" i="2"/>
  <c r="F30" i="2"/>
  <c r="F29" i="2"/>
  <c r="F28" i="2"/>
  <c r="F27" i="2" s="1"/>
  <c r="H27" i="2"/>
  <c r="G27" i="2"/>
  <c r="E27" i="2"/>
  <c r="D27" i="2"/>
  <c r="C27" i="2"/>
  <c r="B27" i="2"/>
  <c r="F25" i="2"/>
  <c r="F22" i="2" s="1"/>
  <c r="F24" i="2"/>
  <c r="F23" i="2"/>
  <c r="H22" i="2"/>
  <c r="G22" i="2"/>
  <c r="E22" i="2"/>
  <c r="D22" i="2"/>
  <c r="C22" i="2"/>
  <c r="B22" i="2"/>
  <c r="F16" i="2"/>
  <c r="F15" i="2"/>
  <c r="F14" i="2"/>
  <c r="H13" i="2"/>
  <c r="G13" i="2"/>
  <c r="E13" i="2"/>
  <c r="D13" i="2"/>
  <c r="C13" i="2"/>
  <c r="B13" i="2"/>
  <c r="F13" i="2" s="1"/>
  <c r="F12" i="2"/>
  <c r="F11" i="2"/>
  <c r="F10" i="2"/>
  <c r="H9" i="2"/>
  <c r="G9" i="2"/>
  <c r="G8" i="2" s="1"/>
  <c r="G20" i="2" s="1"/>
  <c r="F9" i="2"/>
  <c r="E9" i="2"/>
  <c r="D9" i="2"/>
  <c r="D8" i="2" s="1"/>
  <c r="D20" i="2" s="1"/>
  <c r="C9" i="2"/>
  <c r="C8" i="2" s="1"/>
  <c r="C20" i="2" s="1"/>
  <c r="B9" i="2"/>
  <c r="B8" i="2" s="1"/>
  <c r="B20" i="2" s="1"/>
  <c r="H8" i="2"/>
  <c r="H20" i="2" s="1"/>
  <c r="E8" i="2"/>
  <c r="E20" i="2" s="1"/>
  <c r="F8" i="2" l="1"/>
  <c r="F20" i="2" s="1"/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<sst xmlns="http://schemas.openxmlformats.org/spreadsheetml/2006/main" count="1004" uniqueCount="768">
  <si>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</si>
  <si>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</si>
  <si>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</si>
  <si>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</si>
  <si>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</si>
  <si>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</si>
  <si>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</si>
  <si>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</si>
  <si>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</si>
  <si>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</si>
  <si>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</si>
  <si>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</si>
  <si>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</si>
  <si>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</si>
  <si>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</si>
  <si>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</si>
  <si>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</si>
  <si>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</si>
  <si>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</si>
  <si>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</si>
  <si>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</si>
  <si>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</si>
  <si>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</si>
  <si>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</si>
  <si>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</si>
  <si>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</si>
  <si>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</si>
  <si>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</si>
  <si>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</si>
  <si>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</si>
  <si>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</si>
  <si>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</si>
  <si>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</si>
  <si>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</si>
  <si>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</si>
  <si>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</si>
  <si>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</si>
  <si>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</si>
  <si>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</si>
  <si>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</si>
  <si>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</si>
  <si>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</si>
  <si>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</si>
  <si>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</si>
  <si>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</si>
  <si>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</si>
  <si>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</si>
  <si>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</si>
  <si>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</si>
  <si>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</si>
  <si>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</si>
  <si>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</si>
  <si>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</si>
  <si>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</si>
  <si>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</si>
  <si>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</si>
  <si>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</si>
  <si>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</si>
  <si>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</si>
  <si>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</si>
  <si>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</si>
  <si>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</si>
  <si>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</si>
  <si>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</si>
  <si>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</si>
  <si>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</si>
  <si>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</si>
  <si>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</si>
  <si>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</si>
  <si>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</si>
  <si>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</si>
  <si>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</si>
  <si>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</si>
  <si>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</si>
  <si>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</si>
  <si>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</si>
  <si>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</si>
  <si>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</si>
  <si>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</si>
  <si>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</si>
  <si>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</si>
  <si>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</si>
  <si>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</si>
  <si>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</si>
  <si>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</si>
  <si>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</si>
  <si>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</si>
  <si>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</si>
  <si>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</si>
  <si>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</si>
  <si>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</si>
  <si>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</si>
  <si>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</si>
  <si>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</si>
  <si>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</si>
  <si>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</si>
  <si>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</si>
  <si>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</si>
  <si>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</si>
  <si>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</si>
  <si>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</si>
  <si>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</si>
  <si>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</si>
  <si>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</si>
  <si>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</si>
  <si>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</si>
  <si>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</si>
  <si>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</si>
  <si>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</si>
  <si>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</si>
  <si>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</si>
  <si>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</si>
  <si>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</si>
  <si>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</si>
  <si>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</si>
  <si>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</si>
  <si>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</si>
  <si>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</si>
  <si>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</si>
  <si>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</si>
  <si>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</si>
  <si>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</si>
  <si>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de Atarjea, Gto.</t>
  </si>
  <si>
    <t>al 31 de Diciembre de 2023 y al 30 de Junio de 2024</t>
  </si>
  <si>
    <t>31 de diciembre de 2023</t>
  </si>
  <si>
    <t>Formato 2 Informe Analítico de la Deuda Pública y Otros Pasivos - LDF</t>
  </si>
  <si>
    <t>Informe Analítico de la Deuda Pública y Otros Pasivos - LDF</t>
  </si>
  <si>
    <t>Al 31 de Diciembre de 2023 y al 30 de Junio de 2024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</si>
  <si>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</si>
  <si>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</si>
  <si>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</si>
  <si>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</si>
  <si>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</si>
  <si>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</si>
  <si>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</si>
  <si>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</si>
  <si>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</si>
  <si>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</si>
  <si>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</si>
  <si>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</si>
  <si>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</si>
  <si>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</si>
  <si>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</si>
  <si>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</si>
  <si>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</si>
  <si>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</si>
  <si>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</si>
  <si>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</si>
  <si>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</si>
  <si>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</si>
  <si>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</si>
  <si>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</si>
  <si>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</si>
  <si>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</si>
  <si>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</si>
  <si>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</si>
  <si>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</si>
  <si>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</si>
  <si>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</si>
  <si>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</si>
  <si>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</si>
  <si>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</si>
  <si>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</si>
  <si>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</si>
  <si>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</si>
  <si>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</si>
  <si>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</si>
  <si>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</si>
  <si>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</si>
  <si>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30 de Junio de 2024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</si>
  <si>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</si>
  <si>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</si>
  <si>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</si>
  <si>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</si>
  <si>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</si>
  <si>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</si>
  <si>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</si>
  <si>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</si>
  <si>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Junio de 2024 (k)</t>
  </si>
  <si>
    <t>Monto pagado de la inversión actualizado al 30 de Junio de 2024 (l)</t>
  </si>
  <si>
    <t>Saldo pendiente por pagar de la inversión al 30 de Junio de 2024 (m = g -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</si>
  <si>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</si>
  <si>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</si>
  <si>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</si>
  <si>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</si>
  <si>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</si>
  <si>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</si>
  <si>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</si>
  <si>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</si>
  <si>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</si>
  <si>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</si>
  <si>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</si>
  <si>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</si>
  <si>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</si>
  <si>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</si>
  <si>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</si>
  <si>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</si>
  <si>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</si>
  <si>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</si>
  <si>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</si>
  <si>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</si>
  <si>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</si>
  <si>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</si>
  <si>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</si>
  <si>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</si>
  <si>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</si>
  <si>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</si>
  <si>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</si>
  <si>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</si>
  <si>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</si>
  <si>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</si>
  <si>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</si>
  <si>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</si>
  <si>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</si>
  <si>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</si>
  <si>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</si>
  <si>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</si>
  <si>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</si>
  <si>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</si>
  <si>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</si>
  <si>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</si>
  <si>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</si>
  <si>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</si>
  <si>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</si>
  <si>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</si>
  <si>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</si>
  <si>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</si>
  <si>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</si>
  <si>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</si>
  <si>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</si>
  <si>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</si>
  <si>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</si>
  <si>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</si>
  <si>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</si>
  <si>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</si>
  <si>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</si>
  <si>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</si>
  <si>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</si>
  <si>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</si>
  <si>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</si>
  <si>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</si>
  <si>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</si>
  <si>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</si>
  <si>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</si>
  <si>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</si>
  <si>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</si>
  <si>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</si>
  <si>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</si>
  <si>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</si>
  <si>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</si>
  <si>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</si>
  <si>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</si>
  <si>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</si>
  <si>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</si>
  <si>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</si>
  <si>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</si>
  <si>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</si>
  <si>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</si>
  <si>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</si>
  <si>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</si>
  <si>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</si>
  <si>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</si>
  <si>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</si>
  <si>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</si>
  <si>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</si>
  <si>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</si>
  <si>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</si>
  <si>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</si>
  <si>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</si>
  <si>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</si>
  <si>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</si>
  <si>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</si>
  <si>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</si>
  <si>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</si>
  <si>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</si>
  <si>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</si>
  <si>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</si>
  <si>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</si>
  <si>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</si>
  <si>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</si>
  <si>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</si>
  <si>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</si>
  <si>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</si>
  <si>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</si>
  <si>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</si>
  <si>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</si>
  <si>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</si>
  <si>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</si>
  <si>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</si>
  <si>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</si>
  <si>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</si>
  <si>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</si>
  <si>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</si>
  <si>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</si>
  <si>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</si>
  <si>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</si>
  <si>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</si>
  <si>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</si>
  <si>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</si>
  <si>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</si>
  <si>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</si>
  <si>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</si>
  <si>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</si>
  <si>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</si>
  <si>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</si>
  <si>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</si>
  <si>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</si>
  <si>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</si>
  <si>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</si>
  <si>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</si>
  <si>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</si>
  <si>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</si>
  <si>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</si>
  <si>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</si>
  <si>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</si>
  <si>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</si>
  <si>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</si>
  <si>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</si>
  <si>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</si>
  <si>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</si>
  <si>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</si>
  <si>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</si>
  <si>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</si>
  <si>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</si>
  <si>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</si>
  <si>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</si>
  <si>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</si>
  <si>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</si>
  <si>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</si>
  <si>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</si>
  <si>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</si>
  <si>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</si>
  <si>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</si>
  <si>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</si>
  <si>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</si>
  <si>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</si>
  <si>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</si>
  <si>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</si>
  <si>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</si>
  <si>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</si>
  <si>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</si>
  <si>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</si>
  <si>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</si>
  <si>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</si>
  <si>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</si>
  <si>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</si>
  <si>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</si>
  <si>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</si>
  <si>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</si>
  <si>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</si>
  <si>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</si>
  <si>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</si>
  <si>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</si>
  <si>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</si>
  <si>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</si>
  <si>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</si>
  <si>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</si>
  <si>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</si>
  <si>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</si>
  <si>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</si>
  <si>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</si>
  <si>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</si>
  <si>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</si>
  <si>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</si>
  <si>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</si>
  <si>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</si>
  <si>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</si>
  <si>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</si>
  <si>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</si>
  <si>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</si>
  <si>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</si>
  <si>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</si>
  <si>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</si>
  <si>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</si>
  <si>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</si>
  <si>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</si>
  <si>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</si>
  <si>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</si>
  <si>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</si>
  <si>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</si>
  <si>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</si>
  <si>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</si>
  <si>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</si>
  <si>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</si>
  <si>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</si>
  <si>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</si>
  <si>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</si>
  <si>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</si>
  <si>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</si>
  <si>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</si>
  <si>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</si>
  <si>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</si>
  <si>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</si>
  <si>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</si>
  <si>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</si>
  <si>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</si>
  <si>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</si>
  <si>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</si>
  <si>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</si>
  <si>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</si>
  <si>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</si>
  <si>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</si>
  <si>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</si>
  <si>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</si>
  <si>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</si>
  <si>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</si>
  <si>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</si>
  <si>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</si>
  <si>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</si>
  <si>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</si>
  <si>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</si>
  <si>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</si>
  <si>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</si>
  <si>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</si>
  <si>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</si>
  <si>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</si>
  <si>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</si>
  <si>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</si>
  <si>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</si>
  <si>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</si>
  <si>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</si>
  <si>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</si>
  <si>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</si>
  <si>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</si>
  <si>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</si>
  <si>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</si>
  <si>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</si>
  <si>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</si>
  <si>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</si>
  <si>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</si>
  <si>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</si>
  <si>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</si>
  <si>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</si>
  <si>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</si>
  <si>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</si>
  <si>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</si>
  <si>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</si>
  <si>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</si>
  <si>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</si>
  <si>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</si>
  <si>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</si>
  <si>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</si>
  <si>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</si>
  <si>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</si>
  <si>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</si>
  <si>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</si>
  <si>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</si>
  <si>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</si>
  <si>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</si>
  <si>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</si>
  <si>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</si>
  <si>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</si>
  <si>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</si>
  <si>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</si>
  <si>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</si>
  <si>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</si>
  <si>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</si>
  <si>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</si>
  <si>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</si>
  <si>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</si>
  <si>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</si>
  <si>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</si>
  <si>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</si>
  <si>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</si>
  <si>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</si>
  <si>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</si>
  <si>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</si>
  <si>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</si>
  <si>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</si>
  <si>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</si>
  <si>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</si>
  <si>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</si>
  <si>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</si>
  <si>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</si>
  <si>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</si>
  <si>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</si>
  <si>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</si>
  <si>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</si>
  <si>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</si>
  <si>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</si>
  <si>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</si>
  <si>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</si>
  <si>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</si>
  <si>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</si>
  <si>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</si>
  <si>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</si>
  <si>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</si>
  <si>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</si>
  <si>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</si>
  <si>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</si>
  <si>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</si>
  <si>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</si>
  <si>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</si>
  <si>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</si>
  <si>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</si>
  <si>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</si>
  <si>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</si>
  <si>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</si>
  <si>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</si>
  <si>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</si>
  <si>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</si>
  <si>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</si>
  <si>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</si>
  <si>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</si>
  <si>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</si>
  <si>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</si>
  <si>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</si>
  <si>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</si>
  <si>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</si>
  <si>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</si>
  <si>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</si>
  <si>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</si>
  <si>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</si>
  <si>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</si>
  <si>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31111M050010000 H AYUNTAMIENTO</t>
  </si>
  <si>
    <t>31111M050011000 DIRECCION DE OBRAS PUBLICAS MUNICIPALES</t>
  </si>
  <si>
    <t>31111M050012000 DIRECCION DE SEGURIDAD PUBLICA</t>
  </si>
  <si>
    <t>31111M050013000 CONTRALORIA MPAL</t>
  </si>
  <si>
    <t>31111M050014000 DIRECCION DE RECURSOS HUMANOS</t>
  </si>
  <si>
    <t>31111M050015000 ACCESO A LA INFORMACION, JURIDICO  SOCI</t>
  </si>
  <si>
    <t>31111M050016000 ARCHIVO MUNICIPAL</t>
  </si>
  <si>
    <t>31111M050017000 SALUD ECOLOGIA Y TURISMO</t>
  </si>
  <si>
    <t>31111M050018000 PROCURADURIA AUXILIAR EN MATERIA ASISTEN</t>
  </si>
  <si>
    <t>31111M050020000 PRESIDENCIA MUNICIPAL</t>
  </si>
  <si>
    <t>31111M050026000 PROCURADURIA AUXILIAR EN MATERIA DE ASIS</t>
  </si>
  <si>
    <t>31111M050030000 SECRETARIA MUNICIPAL</t>
  </si>
  <si>
    <t>31111M050040000 TESORERIA MUNICIPAL</t>
  </si>
  <si>
    <t>31111M050050000 DIRECCION DE SERVICIOS PUBLICOS</t>
  </si>
  <si>
    <t>31111M050060000 DIRECCION DE DESARROLLO SOCIAL</t>
  </si>
  <si>
    <t>31111M050070000 DIRECCION DE DESARROOLLO RURAL Y ECONOMI</t>
  </si>
  <si>
    <t>31111M050080000 DIRECCION DE ACCION DEPORTIVA</t>
  </si>
  <si>
    <t>31111M050090000 DIRECCION DE PROTECCION CIVIL</t>
  </si>
  <si>
    <t>31111M050100000 DIRECCION DE CASA DE LA CULTURA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</si>
  <si>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</si>
  <si>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</si>
  <si>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</si>
  <si>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</si>
  <si>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</si>
  <si>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</si>
  <si>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</si>
  <si>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</si>
  <si>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</si>
  <si>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</si>
  <si>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</si>
  <si>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</si>
  <si>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</si>
  <si>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</si>
  <si>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</si>
  <si>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</si>
  <si>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</si>
  <si>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</si>
  <si>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</si>
  <si>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</si>
  <si>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</si>
  <si>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</si>
  <si>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</si>
  <si>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</si>
  <si>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</si>
  <si>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</si>
  <si>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</si>
  <si>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</si>
  <si>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</si>
  <si>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</si>
  <si>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</si>
  <si>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</si>
  <si>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</si>
  <si>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</si>
  <si>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</si>
  <si>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</si>
  <si>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</si>
  <si>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</si>
  <si>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</si>
  <si>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</si>
  <si>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</si>
  <si>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</si>
  <si>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</si>
  <si>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</si>
  <si>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</si>
  <si>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</si>
  <si>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</si>
  <si>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</si>
  <si>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</si>
  <si>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</si>
  <si>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</si>
  <si>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</si>
  <si>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</si>
  <si>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</si>
  <si>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</si>
  <si>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</si>
  <si>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</si>
  <si>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</si>
  <si>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</si>
  <si>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</si>
  <si>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</si>
  <si>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</si>
  <si>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</si>
  <si>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</si>
  <si>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</si>
  <si>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</si>
  <si>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</si>
  <si>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</si>
  <si>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</si>
  <si>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</si>
  <si>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</si>
  <si>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</si>
  <si>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</si>
  <si>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</si>
  <si>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</si>
  <si>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</si>
  <si>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</si>
  <si>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</si>
  <si>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</si>
  <si>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</si>
  <si>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</si>
  <si>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</si>
  <si>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</si>
  <si>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</si>
  <si>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</si>
  <si>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</si>
  <si>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</si>
  <si>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</si>
  <si>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</si>
  <si>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</si>
  <si>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</si>
  <si>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</si>
  <si>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</si>
  <si>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</si>
  <si>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</si>
  <si>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</si>
  <si>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</si>
  <si>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</si>
  <si>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</si>
  <si>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</si>
  <si>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</si>
  <si>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</si>
  <si>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</si>
  <si>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</si>
  <si>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</si>
  <si>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</si>
  <si>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</si>
  <si>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</si>
  <si>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</si>
  <si>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</si>
  <si>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</si>
  <si>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</si>
  <si>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</si>
  <si>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</si>
  <si>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Municipio de Atarjea, Gto.</t>
  </si>
  <si>
    <t>Resultados de Ingresos - LDF</t>
  </si>
  <si>
    <t>Concepto (b)</t>
  </si>
  <si>
    <t>Año 5 ¹ (c)</t>
  </si>
  <si>
    <t>Año 4 ¹ (c)</t>
  </si>
  <si>
    <t>Año 3 ¹ (c)</t>
  </si>
  <si>
    <t>Año 2 ¹ (c)</t>
  </si>
  <si>
    <t>Año 1 ¹ (c)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</si>
  <si>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</si>
  <si>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 xml:space="preserve">1.  Ingresos de Libre Disposición </t>
  </si>
  <si>
    <t>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</si>
  <si>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</si>
  <si>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</si>
  <si>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</si>
  <si>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</si>
  <si>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</si>
  <si>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</si>
  <si>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</si>
  <si>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</si>
  <si>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</si>
  <si>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</si>
  <si>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</si>
  <si>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</si>
  <si>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</si>
  <si>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</si>
  <si>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</si>
  <si>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</si>
  <si>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</si>
  <si>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</si>
  <si>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</si>
  <si>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</si>
  <si>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</si>
  <si>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</si>
  <si>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</si>
  <si>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</si>
  <si>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</si>
  <si>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Resultados de Egresos - LDF</t>
  </si>
  <si>
    <t xml:space="preserve">        Concepto (b)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</si>
  <si>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</si>
  <si>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</si>
  <si>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</si>
  <si>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</si>
  <si>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</si>
  <si>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</si>
  <si>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</si>
  <si>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</si>
  <si>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</si>
  <si>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</si>
  <si>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</si>
  <si>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</si>
  <si>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</si>
  <si>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</si>
  <si>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</si>
  <si>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</si>
  <si>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Municipio de Atarjea, Gto.
Formato de Ingresos Estatales ( Sistema de Alertas )
2024
(PESOS)</t>
  </si>
  <si>
    <t>1 Trimestre</t>
  </si>
  <si>
    <t>2 Trimestre</t>
  </si>
  <si>
    <t>3 Trimestre</t>
  </si>
  <si>
    <t>4 Trimestre</t>
  </si>
  <si>
    <t>TOTAL</t>
  </si>
  <si>
    <t>Ingresos Totales</t>
  </si>
  <si>
    <t>Ingresos Locales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</si>
  <si>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</si>
  <si>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</si>
  <si>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</si>
  <si>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</si>
  <si>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</si>
  <si>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</si>
  <si>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Servicios</t>
  </si>
  <si>
    <t>Participaciones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</si>
  <si>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</si>
  <si>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</si>
  <si>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</si>
  <si>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</si>
  <si>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</si>
  <si>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</si>
  <si>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</si>
  <si>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 Sobre Extracción de Petróleo</t>
  </si>
  <si>
    <t>Gasolinas y Diésel</t>
  </si>
  <si>
    <t>Fondo del Impuesto Sobre la Renta</t>
  </si>
  <si>
    <t>Fondo de Estabilización de los Ingresos de las Entidades Federativas</t>
  </si>
  <si>
    <t>Transferencias, Asignaciones, Subsidios y Otras Ayudas</t>
  </si>
  <si>
    <t>Transferencias</t>
  </si>
  <si>
    <t xml:space="preserve">Convenios </t>
  </si>
  <si>
    <t>Incentivos Económicos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</si>
  <si>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</si>
  <si>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</si>
  <si>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</si>
  <si>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</si>
  <si>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</si>
  <si>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Otros Ingresos de Libre Disposición</t>
  </si>
  <si>
    <t>Transferencias Federales Etiquetadas</t>
  </si>
  <si>
    <t>Aportaciones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</si>
  <si>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</si>
  <si>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</si>
  <si>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</si>
  <si>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</si>
  <si>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</si>
  <si>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</si>
  <si>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 la Ciudad de México</t>
  </si>
  <si>
    <t>Fondo de Aportaciones para el Fortalecimiento de las Entidades Federativas</t>
  </si>
  <si>
    <t>Convenios</t>
  </si>
  <si>
    <t>Convenios de Protección Social en Salud</t>
  </si>
  <si>
    <t>Convenios de Descentralización</t>
  </si>
  <si>
    <t>Convenios de Reasignación</t>
  </si>
  <si>
    <t>Otros Convenios y Subsidios</t>
  </si>
  <si>
    <t>Fondos Distintos de Aportanciones</t>
  </si>
  <si>
    <t>Fondo para Entidades Federativas y Municipios Productores de Hidrocarburos</t>
  </si>
  <si>
    <t>Fondo Minero</t>
  </si>
  <si>
    <t>Transferencias, Subsidios y Subvenciones, y Pensiones y Jubilaciones</t>
  </si>
  <si>
    <t>Otros Ingresos Etiquetados</t>
  </si>
  <si>
    <t>2T</t>
  </si>
  <si>
    <t>Financiamiento Neto</t>
  </si>
  <si>
    <t>Monto total de disposiciones realizadas en el periodo</t>
  </si>
  <si>
    <t>Amortizaciones de Deuda Pública</t>
  </si>
  <si>
    <t>Participaciones Netas</t>
  </si>
  <si>
    <t>(-) Participaciones otorgadas a Municipios</t>
  </si>
  <si>
    <t>Incentivos Económicos Netos</t>
  </si>
  <si>
    <t>Inventivos Económicos</t>
  </si>
  <si>
    <t>(-) Incentivos Económicos otorgadas a Municipios</t>
  </si>
  <si>
    <t>Fuente: Informe elaborado con cifras generadas de la PEI, Información Financiera Trimestral y por anexos de la DCSC.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</si>
</sst>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dd/mm/yyyy;@"/>
    <numFmt numFmtId="166" formatCode="#,##0.00_ ;\-#,##0.00\ 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vertAlign val="superscript"/>
      <sz val="11"/>
      <name val="Calibri"/>
      <family val="2"/>
    </font>
    <font>
      <sz val="11"/>
      <name val="Calibri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3" fillId="0" borderId="0"/>
  </cellStyleXfs>
  <cellXfs count="249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left" vertical="center" indent="3"/>
    </xf>
    <xf numFmtId="164" fontId="1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5"/>
    </xf>
    <xf numFmtId="164" fontId="0" fillId="0" borderId="12" xfId="1" applyNumberFormat="1" applyFont="1" applyFill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left" vertical="center" indent="7"/>
    </xf>
    <xf numFmtId="164" fontId="3" fillId="0" borderId="12" xfId="1" applyNumberFormat="1" applyFont="1" applyFill="1" applyBorder="1" applyAlignment="1" applyProtection="1">
      <alignment horizontal="right" vertical="center"/>
      <protection locked="0"/>
    </xf>
    <xf numFmtId="164" fontId="0" fillId="0" borderId="12" xfId="1" applyNumberFormat="1" applyFont="1" applyFill="1" applyBorder="1" applyAlignment="1">
      <alignment horizontal="right"/>
    </xf>
    <xf numFmtId="164" fontId="0" fillId="2" borderId="14" xfId="1" applyNumberFormat="1" applyFont="1" applyFill="1" applyBorder="1" applyAlignment="1">
      <alignment horizontal="right"/>
    </xf>
    <xf numFmtId="164" fontId="0" fillId="0" borderId="12" xfId="1" applyNumberFormat="1" applyFont="1" applyBorder="1" applyAlignment="1">
      <alignment horizontal="right"/>
    </xf>
    <xf numFmtId="164" fontId="0" fillId="0" borderId="12" xfId="1" applyNumberFormat="1" applyFont="1" applyFill="1" applyBorder="1" applyAlignment="1">
      <alignment horizontal="right" vertical="center"/>
    </xf>
    <xf numFmtId="0" fontId="0" fillId="0" borderId="5" xfId="0" applyBorder="1" applyAlignment="1" applyProtection="1">
      <alignment horizontal="left" vertical="center" indent="5"/>
      <protection locked="0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64" fontId="0" fillId="0" borderId="13" xfId="1" applyNumberFormat="1" applyFont="1" applyFill="1" applyBorder="1" applyAlignment="1">
      <alignment horizontal="right"/>
    </xf>
    <xf numFmtId="0" fontId="7" fillId="0" borderId="0" xfId="0" applyFont="1" applyAlignment="1">
      <alignment horizontal="justify" vertical="center" wrapText="1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13" xfId="0" applyFont="1" applyBorder="1"/>
    <xf numFmtId="0" fontId="2" fillId="0" borderId="0" xfId="0" applyFont="1" applyAlignment="1">
      <alignment vertical="center"/>
    </xf>
    <xf numFmtId="0" fontId="0" fillId="0" borderId="12" xfId="0" applyBorder="1" applyAlignment="1">
      <alignment horizontal="left" indent="3"/>
    </xf>
    <xf numFmtId="0" fontId="0" fillId="2" borderId="14" xfId="0" applyFill="1" applyBorder="1" applyAlignment="1">
      <alignment vertical="center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2" borderId="14" xfId="0" applyNumberFormat="1" applyFill="1" applyBorder="1" applyAlignment="1">
      <alignment vertical="center"/>
    </xf>
    <xf numFmtId="0" fontId="0" fillId="0" borderId="12" xfId="0" applyBorder="1" applyAlignment="1" applyProtection="1">
      <alignment horizontal="left" vertical="center" indent="4"/>
      <protection locked="0"/>
    </xf>
    <xf numFmtId="165" fontId="0" fillId="0" borderId="12" xfId="0" applyNumberFormat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0" applyNumberFormat="1" applyBorder="1" applyAlignment="1" applyProtection="1">
      <alignment vertical="center"/>
      <protection locked="0"/>
    </xf>
    <xf numFmtId="0" fontId="4" fillId="0" borderId="12" xfId="0" applyFont="1" applyBorder="1" applyAlignment="1">
      <alignment horizontal="left" vertical="center"/>
    </xf>
    <xf numFmtId="16" fontId="0" fillId="0" borderId="12" xfId="0" applyNumberFormat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0" fillId="0" borderId="13" xfId="0" applyBorder="1" applyAlignment="1">
      <alignment vertical="center"/>
    </xf>
    <xf numFmtId="43" fontId="0" fillId="0" borderId="13" xfId="1" applyFont="1" applyFill="1" applyBorder="1"/>
    <xf numFmtId="0" fontId="1" fillId="2" borderId="10" xfId="0" applyFont="1" applyFill="1" applyBorder="1" applyAlignment="1">
      <alignment horizontal="left" vertical="center" wrapText="1" indent="3"/>
    </xf>
    <xf numFmtId="3" fontId="1" fillId="0" borderId="12" xfId="1" applyNumberFormat="1" applyFont="1" applyFill="1" applyBorder="1" applyProtection="1">
      <protection locked="0"/>
    </xf>
    <xf numFmtId="0" fontId="0" fillId="0" borderId="12" xfId="0" applyBorder="1" applyAlignment="1">
      <alignment horizontal="left" vertical="center" indent="6"/>
    </xf>
    <xf numFmtId="3" fontId="3" fillId="0" borderId="12" xfId="1" applyNumberFormat="1" applyFont="1" applyFill="1" applyBorder="1" applyProtection="1">
      <protection locked="0"/>
    </xf>
    <xf numFmtId="3" fontId="0" fillId="0" borderId="12" xfId="1" applyNumberFormat="1" applyFont="1" applyFill="1" applyBorder="1" applyProtection="1">
      <protection locked="0"/>
    </xf>
    <xf numFmtId="3" fontId="0" fillId="0" borderId="12" xfId="1" applyNumberFormat="1" applyFont="1" applyFill="1" applyBorder="1"/>
    <xf numFmtId="3" fontId="9" fillId="2" borderId="14" xfId="1" applyNumberFormat="1" applyFont="1" applyFill="1" applyBorder="1" applyAlignment="1"/>
    <xf numFmtId="3" fontId="10" fillId="2" borderId="14" xfId="1" applyNumberFormat="1" applyFont="1" applyFill="1" applyBorder="1" applyAlignment="1"/>
    <xf numFmtId="3" fontId="1" fillId="0" borderId="12" xfId="1" applyNumberFormat="1" applyFont="1" applyFill="1" applyBorder="1"/>
    <xf numFmtId="0" fontId="1" fillId="0" borderId="12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4" fontId="0" fillId="0" borderId="13" xfId="0" applyNumberFormat="1" applyBorder="1"/>
    <xf numFmtId="2" fontId="0" fillId="0" borderId="0" xfId="0" applyNumberFormat="1"/>
    <xf numFmtId="2" fontId="1" fillId="2" borderId="10" xfId="0" applyNumberFormat="1" applyFont="1" applyFill="1" applyBorder="1" applyAlignment="1">
      <alignment horizontal="center" vertical="center" wrapText="1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3" fontId="3" fillId="0" borderId="12" xfId="1" applyNumberFormat="1" applyFont="1" applyFill="1" applyBorder="1" applyAlignment="1" applyProtection="1">
      <alignment vertical="center"/>
      <protection locked="0"/>
    </xf>
    <xf numFmtId="3" fontId="0" fillId="0" borderId="12" xfId="1" applyNumberFormat="1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3"/>
    </xf>
    <xf numFmtId="4" fontId="0" fillId="0" borderId="13" xfId="1" applyNumberFormat="1" applyFont="1" applyFill="1" applyBorder="1" applyAlignment="1">
      <alignment vertical="center"/>
    </xf>
    <xf numFmtId="0" fontId="0" fillId="0" borderId="15" xfId="0" applyBorder="1" applyAlignment="1">
      <alignment horizontal="left" vertical="center" indent="6"/>
    </xf>
    <xf numFmtId="3" fontId="3" fillId="0" borderId="15" xfId="1" applyNumberFormat="1" applyFont="1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wrapText="1" indent="9"/>
    </xf>
    <xf numFmtId="0" fontId="0" fillId="0" borderId="12" xfId="0" applyBorder="1" applyAlignment="1">
      <alignment horizontal="left" vertical="center" indent="12"/>
    </xf>
    <xf numFmtId="3" fontId="10" fillId="2" borderId="14" xfId="1" applyNumberFormat="1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0" fillId="0" borderId="15" xfId="0" applyNumberFormat="1" applyBorder="1" applyProtection="1">
      <protection locked="0"/>
    </xf>
    <xf numFmtId="3" fontId="10" fillId="2" borderId="14" xfId="1" applyNumberFormat="1" applyFont="1" applyFill="1" applyBorder="1"/>
    <xf numFmtId="4" fontId="0" fillId="0" borderId="13" xfId="1" applyNumberFormat="1" applyFont="1" applyFill="1" applyBorder="1"/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indent="3"/>
    </xf>
    <xf numFmtId="166" fontId="0" fillId="0" borderId="12" xfId="1" applyNumberFormat="1" applyFont="1" applyFill="1" applyBorder="1"/>
    <xf numFmtId="3" fontId="0" fillId="0" borderId="12" xfId="1" applyNumberFormat="1" applyFont="1" applyFill="1" applyBorder="1" applyAlignment="1" applyProtection="1">
      <alignment vertical="center"/>
      <protection locked="0"/>
    </xf>
    <xf numFmtId="0" fontId="12" fillId="0" borderId="0" xfId="0" applyFont="1"/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3" fontId="0" fillId="2" borderId="14" xfId="1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3" fontId="0" fillId="0" borderId="13" xfId="1" applyNumberFormat="1" applyFont="1" applyFill="1" applyBorder="1"/>
    <xf numFmtId="3" fontId="0" fillId="0" borderId="0" xfId="1" applyNumberFormat="1" applyFont="1"/>
    <xf numFmtId="3" fontId="0" fillId="0" borderId="0" xfId="1" applyNumberFormat="1" applyFont="1" applyFill="1" applyBorder="1" applyAlignment="1" applyProtection="1">
      <alignment vertical="center"/>
      <protection locked="0"/>
    </xf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2" fillId="0" borderId="0" xfId="0" applyFont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164" fontId="1" fillId="3" borderId="12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6"/>
    </xf>
    <xf numFmtId="164" fontId="0" fillId="3" borderId="12" xfId="1" applyNumberFormat="1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vertical="center" indent="9"/>
    </xf>
    <xf numFmtId="164" fontId="3" fillId="3" borderId="12" xfId="1" applyNumberFormat="1" applyFont="1" applyFill="1" applyBorder="1" applyAlignment="1" applyProtection="1">
      <alignment vertical="center"/>
      <protection locked="0"/>
    </xf>
    <xf numFmtId="0" fontId="14" fillId="0" borderId="5" xfId="2" applyFont="1" applyBorder="1" applyAlignment="1">
      <alignment horizontal="left" vertical="top"/>
    </xf>
    <xf numFmtId="0" fontId="15" fillId="0" borderId="5" xfId="2" applyFont="1" applyBorder="1" applyAlignment="1">
      <alignment horizontal="left" vertical="top"/>
    </xf>
    <xf numFmtId="0" fontId="0" fillId="3" borderId="12" xfId="0" applyFill="1" applyBorder="1" applyAlignment="1">
      <alignment horizontal="left" vertical="center" indent="3"/>
    </xf>
    <xf numFmtId="164" fontId="0" fillId="3" borderId="12" xfId="1" applyNumberFormat="1" applyFont="1" applyFill="1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43" fontId="0" fillId="0" borderId="13" xfId="1" applyFont="1" applyBorder="1"/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164" fontId="1" fillId="0" borderId="15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164" fontId="3" fillId="0" borderId="12" xfId="1" applyNumberFormat="1" applyFont="1" applyFill="1" applyBorder="1" applyAlignment="1" applyProtection="1">
      <alignment vertical="center"/>
      <protection locked="0"/>
    </xf>
    <xf numFmtId="166" fontId="0" fillId="0" borderId="13" xfId="1" applyNumberFormat="1" applyFont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164" fontId="1" fillId="0" borderId="4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164" fontId="3" fillId="0" borderId="6" xfId="1" applyNumberFormat="1" applyFont="1" applyFill="1" applyBorder="1" applyAlignment="1" applyProtection="1">
      <alignment vertical="center"/>
      <protection locked="0"/>
    </xf>
    <xf numFmtId="0" fontId="16" fillId="0" borderId="5" xfId="2" applyFont="1" applyBorder="1" applyAlignment="1">
      <alignment horizontal="left"/>
    </xf>
    <xf numFmtId="0" fontId="0" fillId="0" borderId="12" xfId="0" applyBorder="1" applyAlignment="1">
      <alignment horizontal="left" vertical="center" wrapText="1" indent="6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164" fontId="0" fillId="0" borderId="6" xfId="1" applyNumberFormat="1" applyFont="1" applyFill="1" applyBorder="1" applyAlignment="1">
      <alignment vertical="center"/>
    </xf>
    <xf numFmtId="166" fontId="0" fillId="0" borderId="8" xfId="1" applyNumberFormat="1" applyFont="1" applyFill="1" applyBorder="1"/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1" fillId="0" borderId="6" xfId="1" applyNumberFormat="1" applyFont="1" applyFill="1" applyBorder="1" applyAlignment="1" applyProtection="1">
      <alignment horizontal="right" vertical="center"/>
      <protection locked="0"/>
    </xf>
    <xf numFmtId="164" fontId="3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 applyProtection="1">
      <alignment horizontal="right" vertical="center"/>
      <protection locked="0"/>
    </xf>
    <xf numFmtId="164" fontId="0" fillId="0" borderId="6" xfId="1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horizontal="left" indent="3"/>
    </xf>
    <xf numFmtId="166" fontId="0" fillId="0" borderId="8" xfId="1" applyNumberFormat="1" applyFont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 wrapText="1"/>
    </xf>
    <xf numFmtId="4" fontId="1" fillId="0" borderId="15" xfId="0" applyNumberFormat="1" applyFont="1" applyBorder="1" applyAlignment="1" applyProtection="1">
      <alignment vertical="center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4" fontId="0" fillId="0" borderId="12" xfId="0" applyNumberForma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center" wrapText="1"/>
    </xf>
    <xf numFmtId="0" fontId="1" fillId="5" borderId="15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5" borderId="13" xfId="0" applyFont="1" applyFill="1" applyBorder="1" applyAlignment="1">
      <alignment horizontal="center" vertical="center" wrapText="1"/>
    </xf>
    <xf numFmtId="3" fontId="20" fillId="0" borderId="17" xfId="0" applyNumberFormat="1" applyFont="1" applyBorder="1" applyProtection="1">
      <protection locked="0"/>
    </xf>
    <xf numFmtId="0" fontId="0" fillId="0" borderId="18" xfId="0" applyBorder="1" applyAlignment="1">
      <alignment horizontal="left" vertical="center" indent="6"/>
    </xf>
    <xf numFmtId="4" fontId="0" fillId="0" borderId="18" xfId="0" applyNumberFormat="1" applyBorder="1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3" fontId="2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horizontal="left" vertical="center" indent="3"/>
    </xf>
    <xf numFmtId="3" fontId="21" fillId="0" borderId="19" xfId="0" applyNumberFormat="1" applyFont="1" applyBorder="1" applyAlignment="1">
      <alignment vertical="center"/>
    </xf>
    <xf numFmtId="0" fontId="24" fillId="6" borderId="20" xfId="0" applyFont="1" applyFill="1" applyBorder="1" applyAlignment="1">
      <alignment horizontal="center" vertical="center" wrapText="1"/>
    </xf>
    <xf numFmtId="0" fontId="24" fillId="6" borderId="20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25" fillId="0" borderId="0" xfId="0" applyFont="1"/>
    <xf numFmtId="0" fontId="24" fillId="6" borderId="0" xfId="0" applyFont="1" applyFill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26" fillId="6" borderId="15" xfId="0" applyFont="1" applyFill="1" applyBorder="1"/>
    <xf numFmtId="0" fontId="24" fillId="6" borderId="21" xfId="0" applyFont="1" applyFill="1" applyBorder="1" applyAlignment="1">
      <alignment horizontal="center" vertical="top"/>
    </xf>
    <xf numFmtId="0" fontId="24" fillId="6" borderId="21" xfId="0" applyFont="1" applyFill="1" applyBorder="1" applyAlignment="1">
      <alignment horizontal="center" vertical="center"/>
    </xf>
    <xf numFmtId="0" fontId="24" fillId="6" borderId="21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justify" vertical="center"/>
    </xf>
    <xf numFmtId="4" fontId="25" fillId="0" borderId="3" xfId="0" applyNumberFormat="1" applyFont="1" applyBorder="1" applyAlignment="1">
      <alignment vertical="center"/>
    </xf>
    <xf numFmtId="0" fontId="27" fillId="0" borderId="22" xfId="0" applyFont="1" applyBorder="1"/>
    <xf numFmtId="43" fontId="27" fillId="0" borderId="22" xfId="1" applyFont="1" applyBorder="1"/>
    <xf numFmtId="0" fontId="27" fillId="0" borderId="20" xfId="0" applyFont="1" applyBorder="1" applyAlignment="1">
      <alignment horizontal="left" vertical="center" indent="1"/>
    </xf>
    <xf numFmtId="43" fontId="27" fillId="0" borderId="20" xfId="1" applyFont="1" applyBorder="1"/>
    <xf numFmtId="0" fontId="28" fillId="0" borderId="20" xfId="0" applyFont="1" applyBorder="1" applyAlignment="1">
      <alignment horizontal="left" indent="2"/>
    </xf>
    <xf numFmtId="43" fontId="28" fillId="0" borderId="20" xfId="1" applyFont="1" applyBorder="1"/>
    <xf numFmtId="0" fontId="29" fillId="7" borderId="23" xfId="0" applyFont="1" applyFill="1" applyBorder="1" applyAlignment="1">
      <alignment horizontal="left" indent="3"/>
    </xf>
    <xf numFmtId="43" fontId="28" fillId="7" borderId="24" xfId="1" applyFont="1" applyFill="1" applyBorder="1"/>
    <xf numFmtId="0" fontId="29" fillId="7" borderId="24" xfId="0" applyFont="1" applyFill="1" applyBorder="1" applyAlignment="1">
      <alignment horizontal="left" indent="3"/>
    </xf>
    <xf numFmtId="0" fontId="28" fillId="0" borderId="20" xfId="0" applyFont="1" applyBorder="1" applyAlignment="1">
      <alignment horizontal="left" indent="1"/>
    </xf>
    <xf numFmtId="43" fontId="28" fillId="7" borderId="0" xfId="1" applyFont="1" applyFill="1" applyBorder="1"/>
    <xf numFmtId="0" fontId="29" fillId="7" borderId="25" xfId="0" applyFont="1" applyFill="1" applyBorder="1" applyAlignment="1">
      <alignment horizontal="left" indent="3"/>
    </xf>
    <xf numFmtId="43" fontId="28" fillId="7" borderId="22" xfId="1" applyFont="1" applyFill="1" applyBorder="1"/>
    <xf numFmtId="43" fontId="28" fillId="7" borderId="26" xfId="1" applyFont="1" applyFill="1" applyBorder="1"/>
    <xf numFmtId="0" fontId="29" fillId="7" borderId="27" xfId="0" applyFont="1" applyFill="1" applyBorder="1" applyAlignment="1">
      <alignment horizontal="left" indent="3"/>
    </xf>
    <xf numFmtId="43" fontId="28" fillId="7" borderId="27" xfId="1" applyFont="1" applyFill="1" applyBorder="1"/>
    <xf numFmtId="0" fontId="28" fillId="0" borderId="0" xfId="0" applyFont="1" applyAlignment="1">
      <alignment horizontal="left" indent="1"/>
    </xf>
    <xf numFmtId="0" fontId="28" fillId="0" borderId="0" xfId="0" applyFont="1"/>
    <xf numFmtId="0" fontId="27" fillId="0" borderId="28" xfId="1" applyNumberFormat="1" applyFont="1" applyBorder="1" applyAlignment="1">
      <alignment horizontal="center"/>
    </xf>
    <xf numFmtId="0" fontId="27" fillId="4" borderId="29" xfId="0" applyFont="1" applyFill="1" applyBorder="1"/>
    <xf numFmtId="43" fontId="27" fillId="4" borderId="29" xfId="1" applyFont="1" applyFill="1" applyBorder="1" applyAlignment="1">
      <alignment horizontal="center"/>
    </xf>
    <xf numFmtId="43" fontId="29" fillId="7" borderId="24" xfId="1" applyFont="1" applyFill="1" applyBorder="1" applyAlignment="1">
      <alignment horizontal="left" indent="3"/>
    </xf>
    <xf numFmtId="43" fontId="28" fillId="8" borderId="25" xfId="1" applyFont="1" applyFill="1" applyBorder="1"/>
    <xf numFmtId="43" fontId="28" fillId="0" borderId="0" xfId="1" applyFont="1"/>
    <xf numFmtId="0" fontId="27" fillId="0" borderId="0" xfId="0" applyFont="1"/>
    <xf numFmtId="0" fontId="29" fillId="0" borderId="24" xfId="0" applyFont="1" applyBorder="1" applyAlignment="1">
      <alignment horizontal="left" indent="3"/>
    </xf>
    <xf numFmtId="43" fontId="28" fillId="0" borderId="24" xfId="1" applyFont="1" applyFill="1" applyBorder="1"/>
    <xf numFmtId="43" fontId="28" fillId="8" borderId="0" xfId="1" applyFont="1" applyFill="1"/>
  </cellXfs>
  <cellStyles count="3">
    <cellStyle name="Millares" xfId="1" builtinId="3"/>
    <cellStyle name="Normal" xfId="0" builtinId="0"/>
    <cellStyle name="Normal 3" xfId="2" xr:uid="{85E28C5F-CD02-4DEB-B9A1-ADEB54A98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zoomScaleNormal="100" workbookViewId="0">
      <selection sqref="A1:F1"/>
    </sheetView>
  </sheetViews>
  <sheetFormatPr baseColWidth="10" defaultColWidth="14.6640625" defaultRowHeight="14.4" zeroHeight="1"/>
  <cols>
    <col min="1" max="1" width="78" style="14" customWidth="1"/>
    <col min="2" max="2" width="19.5546875" customWidth="1"/>
    <col min="3" max="3" width="18.33203125" customWidth="1"/>
    <col min="4" max="4" width="75.5546875" style="14" customWidth="1"/>
    <col min="5" max="5" width="20" customWidth="1"/>
    <col min="6" max="6" width="20.6640625" customWidth="1"/>
  </cols>
  <sheetData>
    <row r="1" spans="1:6" s="1" customFormat="1" ht="37.5" customHeight="1">
      <c r="A1" s="30" t="s">
        <v>0</v>
      </c>
      <c r="B1" s="30"/>
      <c r="C1" s="30"/>
      <c r="D1" s="30"/>
      <c r="E1" s="30"/>
      <c r="F1" s="30"/>
    </row>
    <row r="2" spans="1:6">
      <c r="A2" s="31" t="s">
        <v>122</v>
      </c>
      <c r="B2" s="32"/>
      <c r="C2" s="32"/>
      <c r="D2" s="32"/>
      <c r="E2" s="32"/>
      <c r="F2" s="33"/>
    </row>
    <row r="3" spans="1:6">
      <c r="A3" s="34" t="s">
        <v>1</v>
      </c>
      <c r="B3" s="35"/>
      <c r="C3" s="35"/>
      <c r="D3" s="35"/>
      <c r="E3" s="35"/>
      <c r="F3" s="36"/>
    </row>
    <row r="4" spans="1:6">
      <c r="A4" s="34" t="s">
        <v>123</v>
      </c>
      <c r="B4" s="35"/>
      <c r="C4" s="35"/>
      <c r="D4" s="35"/>
      <c r="E4" s="35"/>
      <c r="F4" s="36"/>
    </row>
    <row r="5" spans="1:6">
      <c r="A5" s="37" t="s">
        <v>2</v>
      </c>
      <c r="B5" s="38"/>
      <c r="C5" s="38"/>
      <c r="D5" s="38"/>
      <c r="E5" s="38"/>
      <c r="F5" s="39"/>
    </row>
    <row r="6" spans="1:6" ht="28.8">
      <c r="A6" s="2" t="s">
        <v>3</v>
      </c>
      <c r="B6" s="3">
        <v>2024</v>
      </c>
      <c r="C6" s="4" t="s">
        <v>124</v>
      </c>
      <c r="D6" s="5" t="s">
        <v>4</v>
      </c>
      <c r="E6" s="3">
        <v>2024</v>
      </c>
      <c r="F6" s="4" t="s">
        <v>124</v>
      </c>
    </row>
    <row r="7" spans="1:6">
      <c r="A7" s="6" t="s">
        <v>5</v>
      </c>
      <c r="B7" s="7"/>
      <c r="C7" s="7"/>
      <c r="D7" s="8" t="s">
        <v>6</v>
      </c>
      <c r="E7" s="7"/>
      <c r="F7" s="7"/>
    </row>
    <row r="8" spans="1:6">
      <c r="A8" s="6" t="s">
        <v>7</v>
      </c>
      <c r="B8" s="7"/>
      <c r="C8" s="7"/>
      <c r="D8" s="8" t="s">
        <v>8</v>
      </c>
      <c r="E8" s="7"/>
      <c r="F8" s="7"/>
    </row>
    <row r="9" spans="1:6">
      <c r="A9" s="9" t="s">
        <v>9</v>
      </c>
      <c r="B9" s="26">
        <f>SUM(B10:B16)</f>
        <v>47493124.609999999</v>
      </c>
      <c r="C9" s="26">
        <f>SUM(C10:C16)</f>
        <v>59498136.580000006</v>
      </c>
      <c r="D9" s="15" t="s">
        <v>10</v>
      </c>
      <c r="E9" s="26">
        <f>SUM(E10:E18)</f>
        <v>3205141.94</v>
      </c>
      <c r="F9" s="26">
        <f>SUM(F10:F18)</f>
        <v>5826271.9400000013</v>
      </c>
    </row>
    <row r="10" spans="1:6">
      <c r="A10" s="10" t="s">
        <v>11</v>
      </c>
      <c r="B10" s="29">
        <v>389736.74</v>
      </c>
      <c r="C10" s="29">
        <v>389736.74</v>
      </c>
      <c r="D10" s="16" t="s">
        <v>12</v>
      </c>
      <c r="E10" s="29">
        <v>219830.86</v>
      </c>
      <c r="F10" s="29">
        <v>454949.86</v>
      </c>
    </row>
    <row r="11" spans="1:6">
      <c r="A11" s="10" t="s">
        <v>13</v>
      </c>
      <c r="B11" s="29">
        <v>47103387.869999997</v>
      </c>
      <c r="C11" s="29">
        <v>59108399.840000004</v>
      </c>
      <c r="D11" s="16" t="s">
        <v>14</v>
      </c>
      <c r="E11" s="29">
        <v>-2330638.9500000002</v>
      </c>
      <c r="F11" s="29">
        <v>-1456433.26</v>
      </c>
    </row>
    <row r="12" spans="1:6">
      <c r="A12" s="10" t="s">
        <v>15</v>
      </c>
      <c r="B12" s="29">
        <v>0</v>
      </c>
      <c r="C12" s="29">
        <v>0</v>
      </c>
      <c r="D12" s="16" t="s">
        <v>16</v>
      </c>
      <c r="E12" s="29">
        <v>2942889.69</v>
      </c>
      <c r="F12" s="29">
        <v>4672287.9800000004</v>
      </c>
    </row>
    <row r="13" spans="1:6">
      <c r="A13" s="10" t="s">
        <v>17</v>
      </c>
      <c r="B13" s="29">
        <v>0</v>
      </c>
      <c r="C13" s="29">
        <v>0</v>
      </c>
      <c r="D13" s="16" t="s">
        <v>18</v>
      </c>
      <c r="E13" s="29">
        <v>0</v>
      </c>
      <c r="F13" s="29">
        <v>0</v>
      </c>
    </row>
    <row r="14" spans="1:6">
      <c r="A14" s="10" t="s">
        <v>19</v>
      </c>
      <c r="B14" s="29">
        <v>0</v>
      </c>
      <c r="C14" s="29">
        <v>0</v>
      </c>
      <c r="D14" s="16" t="s">
        <v>20</v>
      </c>
      <c r="E14" s="29">
        <v>278182</v>
      </c>
      <c r="F14" s="29">
        <v>278182</v>
      </c>
    </row>
    <row r="15" spans="1:6">
      <c r="A15" s="10" t="s">
        <v>21</v>
      </c>
      <c r="B15" s="29">
        <v>0</v>
      </c>
      <c r="C15" s="29">
        <v>0</v>
      </c>
      <c r="D15" s="16" t="s">
        <v>22</v>
      </c>
      <c r="E15" s="29">
        <v>0</v>
      </c>
      <c r="F15" s="29">
        <v>0</v>
      </c>
    </row>
    <row r="16" spans="1:6">
      <c r="A16" s="10" t="s">
        <v>23</v>
      </c>
      <c r="B16" s="29">
        <v>0</v>
      </c>
      <c r="C16" s="29">
        <v>0</v>
      </c>
      <c r="D16" s="16" t="s">
        <v>24</v>
      </c>
      <c r="E16" s="29">
        <v>1402785.66</v>
      </c>
      <c r="F16" s="29">
        <v>1066509.05</v>
      </c>
    </row>
    <row r="17" spans="1:6">
      <c r="A17" s="9" t="s">
        <v>25</v>
      </c>
      <c r="B17" s="26">
        <f>SUM(B18:B24)</f>
        <v>3060183.0399999996</v>
      </c>
      <c r="C17" s="26">
        <f>SUM(C18:C24)</f>
        <v>2656800.6099999994</v>
      </c>
      <c r="D17" s="16" t="s">
        <v>26</v>
      </c>
      <c r="E17" s="29">
        <v>0</v>
      </c>
      <c r="F17" s="29">
        <v>0</v>
      </c>
    </row>
    <row r="18" spans="1:6">
      <c r="A18" s="10" t="s">
        <v>27</v>
      </c>
      <c r="B18" s="29">
        <v>0</v>
      </c>
      <c r="C18" s="29">
        <v>0</v>
      </c>
      <c r="D18" s="16" t="s">
        <v>28</v>
      </c>
      <c r="E18" s="29">
        <v>692092.68</v>
      </c>
      <c r="F18" s="29">
        <v>810776.31</v>
      </c>
    </row>
    <row r="19" spans="1:6">
      <c r="A19" s="10" t="s">
        <v>29</v>
      </c>
      <c r="B19" s="29">
        <v>1892412.21</v>
      </c>
      <c r="C19" s="29">
        <v>1892301.21</v>
      </c>
      <c r="D19" s="15" t="s">
        <v>30</v>
      </c>
      <c r="E19" s="26">
        <f>SUM(E20:E22)</f>
        <v>0</v>
      </c>
      <c r="F19" s="26">
        <f>SUM(F20:F22)</f>
        <v>0</v>
      </c>
    </row>
    <row r="20" spans="1:6">
      <c r="A20" s="10" t="s">
        <v>31</v>
      </c>
      <c r="B20" s="29">
        <v>827041.48</v>
      </c>
      <c r="C20" s="29">
        <v>423770.05</v>
      </c>
      <c r="D20" s="16" t="s">
        <v>32</v>
      </c>
      <c r="E20" s="29">
        <v>0</v>
      </c>
      <c r="F20" s="29">
        <v>0</v>
      </c>
    </row>
    <row r="21" spans="1:6">
      <c r="A21" s="10" t="s">
        <v>33</v>
      </c>
      <c r="B21" s="29">
        <v>237788.32</v>
      </c>
      <c r="C21" s="29">
        <v>237788.32</v>
      </c>
      <c r="D21" s="16" t="s">
        <v>34</v>
      </c>
      <c r="E21" s="29">
        <v>0</v>
      </c>
      <c r="F21" s="29">
        <v>0</v>
      </c>
    </row>
    <row r="22" spans="1:6">
      <c r="A22" s="10" t="s">
        <v>35</v>
      </c>
      <c r="B22" s="29">
        <v>30000</v>
      </c>
      <c r="C22" s="29">
        <v>30000</v>
      </c>
      <c r="D22" s="16" t="s">
        <v>36</v>
      </c>
      <c r="E22" s="29">
        <v>0</v>
      </c>
      <c r="F22" s="29">
        <v>0</v>
      </c>
    </row>
    <row r="23" spans="1:6">
      <c r="A23" s="10" t="s">
        <v>37</v>
      </c>
      <c r="B23" s="29">
        <v>0</v>
      </c>
      <c r="C23" s="29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>
      <c r="A24" s="10" t="s">
        <v>39</v>
      </c>
      <c r="B24" s="29">
        <v>72941.03</v>
      </c>
      <c r="C24" s="29">
        <v>72941.03</v>
      </c>
      <c r="D24" s="16" t="s">
        <v>40</v>
      </c>
      <c r="E24" s="29">
        <v>0</v>
      </c>
      <c r="F24" s="29">
        <v>0</v>
      </c>
    </row>
    <row r="25" spans="1:6">
      <c r="A25" s="9" t="s">
        <v>41</v>
      </c>
      <c r="B25" s="26">
        <f>SUM(B26:B30)</f>
        <v>2506706.9</v>
      </c>
      <c r="C25" s="26">
        <f>SUM(C26:C30)</f>
        <v>10852073.699999999</v>
      </c>
      <c r="D25" s="16" t="s">
        <v>42</v>
      </c>
      <c r="E25" s="29">
        <v>0</v>
      </c>
      <c r="F25" s="29">
        <v>0</v>
      </c>
    </row>
    <row r="26" spans="1:6">
      <c r="A26" s="10" t="s">
        <v>43</v>
      </c>
      <c r="B26" s="29">
        <v>32520.09</v>
      </c>
      <c r="C26" s="29">
        <v>32520.09</v>
      </c>
      <c r="D26" s="15" t="s">
        <v>44</v>
      </c>
      <c r="E26" s="29">
        <v>0</v>
      </c>
      <c r="F26" s="29">
        <v>0</v>
      </c>
    </row>
    <row r="27" spans="1:6">
      <c r="A27" s="10" t="s">
        <v>45</v>
      </c>
      <c r="B27" s="29">
        <v>0</v>
      </c>
      <c r="C27" s="2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>
      <c r="A28" s="10" t="s">
        <v>47</v>
      </c>
      <c r="B28" s="29">
        <v>-10000</v>
      </c>
      <c r="C28" s="29">
        <v>-10000</v>
      </c>
      <c r="D28" s="16" t="s">
        <v>48</v>
      </c>
      <c r="E28" s="29">
        <v>0</v>
      </c>
      <c r="F28" s="29">
        <v>0</v>
      </c>
    </row>
    <row r="29" spans="1:6">
      <c r="A29" s="10" t="s">
        <v>49</v>
      </c>
      <c r="B29" s="29">
        <v>2484186.81</v>
      </c>
      <c r="C29" s="29">
        <v>10829553.609999999</v>
      </c>
      <c r="D29" s="16" t="s">
        <v>50</v>
      </c>
      <c r="E29" s="29">
        <v>0</v>
      </c>
      <c r="F29" s="29">
        <v>0</v>
      </c>
    </row>
    <row r="30" spans="1:6">
      <c r="A30" s="10" t="s">
        <v>51</v>
      </c>
      <c r="B30" s="29">
        <v>0</v>
      </c>
      <c r="C30" s="29">
        <v>0</v>
      </c>
      <c r="D30" s="16" t="s">
        <v>52</v>
      </c>
      <c r="E30" s="29">
        <v>0</v>
      </c>
      <c r="F30" s="29">
        <v>0</v>
      </c>
    </row>
    <row r="31" spans="1:6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0</v>
      </c>
      <c r="F31" s="26">
        <f>SUM(F32:F37)</f>
        <v>0</v>
      </c>
    </row>
    <row r="32" spans="1:6">
      <c r="A32" s="10" t="s">
        <v>55</v>
      </c>
      <c r="B32" s="29">
        <v>0</v>
      </c>
      <c r="C32" s="29">
        <v>0</v>
      </c>
      <c r="D32" s="16" t="s">
        <v>56</v>
      </c>
      <c r="E32" s="26">
        <v>0</v>
      </c>
      <c r="F32" s="26">
        <v>0</v>
      </c>
    </row>
    <row r="33" spans="1:6">
      <c r="A33" s="10" t="s">
        <v>57</v>
      </c>
      <c r="B33" s="29">
        <v>0</v>
      </c>
      <c r="C33" s="29">
        <v>0</v>
      </c>
      <c r="D33" s="16" t="s">
        <v>58</v>
      </c>
      <c r="E33" s="29">
        <v>0</v>
      </c>
      <c r="F33" s="29">
        <v>0</v>
      </c>
    </row>
    <row r="34" spans="1:6">
      <c r="A34" s="10" t="s">
        <v>59</v>
      </c>
      <c r="B34" s="29">
        <v>0</v>
      </c>
      <c r="C34" s="29">
        <v>0</v>
      </c>
      <c r="D34" s="16" t="s">
        <v>60</v>
      </c>
      <c r="E34" s="29">
        <v>0</v>
      </c>
      <c r="F34" s="29">
        <v>0</v>
      </c>
    </row>
    <row r="35" spans="1:6">
      <c r="A35" s="10" t="s">
        <v>61</v>
      </c>
      <c r="B35" s="29">
        <v>0</v>
      </c>
      <c r="C35" s="29">
        <v>0</v>
      </c>
      <c r="D35" s="16" t="s">
        <v>62</v>
      </c>
      <c r="E35" s="29">
        <v>0</v>
      </c>
      <c r="F35" s="29">
        <v>0</v>
      </c>
    </row>
    <row r="36" spans="1:6">
      <c r="A36" s="10" t="s">
        <v>63</v>
      </c>
      <c r="B36" s="29">
        <v>0</v>
      </c>
      <c r="C36" s="29">
        <v>0</v>
      </c>
      <c r="D36" s="16" t="s">
        <v>64</v>
      </c>
      <c r="E36" s="29">
        <v>0</v>
      </c>
      <c r="F36" s="29">
        <v>0</v>
      </c>
    </row>
    <row r="37" spans="1:6">
      <c r="A37" s="9" t="s">
        <v>65</v>
      </c>
      <c r="B37" s="29">
        <v>0</v>
      </c>
      <c r="C37" s="29">
        <v>0</v>
      </c>
      <c r="D37" s="16" t="s">
        <v>66</v>
      </c>
      <c r="E37" s="29">
        <v>0</v>
      </c>
      <c r="F37" s="29">
        <v>0</v>
      </c>
    </row>
    <row r="38" spans="1:6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>
      <c r="A39" s="10" t="s">
        <v>69</v>
      </c>
      <c r="B39" s="29">
        <v>0</v>
      </c>
      <c r="C39" s="29">
        <v>0</v>
      </c>
      <c r="D39" s="16" t="s">
        <v>70</v>
      </c>
      <c r="E39" s="29">
        <v>0</v>
      </c>
      <c r="F39" s="29">
        <v>0</v>
      </c>
    </row>
    <row r="40" spans="1:6">
      <c r="A40" s="10" t="s">
        <v>71</v>
      </c>
      <c r="B40" s="29">
        <v>0</v>
      </c>
      <c r="C40" s="29">
        <v>0</v>
      </c>
      <c r="D40" s="16" t="s">
        <v>72</v>
      </c>
      <c r="E40" s="29">
        <v>0</v>
      </c>
      <c r="F40" s="29">
        <v>0</v>
      </c>
    </row>
    <row r="41" spans="1:6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29">
        <v>0</v>
      </c>
      <c r="F41" s="29">
        <v>0</v>
      </c>
    </row>
    <row r="42" spans="1:6">
      <c r="A42" s="10" t="s">
        <v>75</v>
      </c>
      <c r="B42" s="29">
        <v>0</v>
      </c>
      <c r="C42" s="29">
        <v>0</v>
      </c>
      <c r="D42" s="15" t="s">
        <v>76</v>
      </c>
      <c r="E42" s="26">
        <f>SUM(E43:E45)</f>
        <v>0</v>
      </c>
      <c r="F42" s="26">
        <f>SUM(F43:F45)</f>
        <v>0</v>
      </c>
    </row>
    <row r="43" spans="1:6">
      <c r="A43" s="10" t="s">
        <v>77</v>
      </c>
      <c r="B43" s="29">
        <v>0</v>
      </c>
      <c r="C43" s="29">
        <v>0</v>
      </c>
      <c r="D43" s="16" t="s">
        <v>78</v>
      </c>
      <c r="E43" s="29">
        <v>0</v>
      </c>
      <c r="F43" s="29">
        <v>0</v>
      </c>
    </row>
    <row r="44" spans="1:6">
      <c r="A44" s="10" t="s">
        <v>79</v>
      </c>
      <c r="B44" s="29">
        <v>0</v>
      </c>
      <c r="C44" s="29">
        <v>0</v>
      </c>
      <c r="D44" s="16" t="s">
        <v>80</v>
      </c>
      <c r="E44" s="29">
        <v>0</v>
      </c>
      <c r="F44" s="29">
        <v>0</v>
      </c>
    </row>
    <row r="45" spans="1:6">
      <c r="A45" s="10" t="s">
        <v>81</v>
      </c>
      <c r="B45" s="29">
        <v>0</v>
      </c>
      <c r="C45" s="29">
        <v>0</v>
      </c>
      <c r="D45" s="16" t="s">
        <v>82</v>
      </c>
      <c r="E45" s="29">
        <v>0</v>
      </c>
      <c r="F45" s="29">
        <v>0</v>
      </c>
    </row>
    <row r="46" spans="1:6">
      <c r="A46" s="7"/>
      <c r="B46" s="27"/>
      <c r="C46" s="27"/>
      <c r="D46" s="17"/>
      <c r="E46" s="27">
        <v>0</v>
      </c>
      <c r="F46" s="27">
        <v>0</v>
      </c>
    </row>
    <row r="47" spans="1:6">
      <c r="A47" s="11" t="s">
        <v>83</v>
      </c>
      <c r="B47" s="28">
        <f>B9+B17+B25+B31+B37+B38+B41</f>
        <v>53060014.549999997</v>
      </c>
      <c r="C47" s="28">
        <f>C9+C17+C25+C31+C37+C38+C41</f>
        <v>73007010.890000001</v>
      </c>
      <c r="D47" s="18" t="s">
        <v>84</v>
      </c>
      <c r="E47" s="28">
        <f>E9+E19+E23+E26+E27+E31+E38+E42</f>
        <v>3205141.94</v>
      </c>
      <c r="F47" s="28">
        <f>F9+F19+F23+F26+F27+F31+F38+F42</f>
        <v>5826271.9400000013</v>
      </c>
    </row>
    <row r="48" spans="1:6">
      <c r="A48" s="7"/>
      <c r="B48" s="27"/>
      <c r="C48" s="27"/>
      <c r="D48" s="17"/>
      <c r="E48" s="27"/>
      <c r="F48" s="27"/>
    </row>
    <row r="49" spans="1:6">
      <c r="A49" s="6" t="s">
        <v>85</v>
      </c>
      <c r="B49" s="27"/>
      <c r="C49" s="27"/>
      <c r="D49" s="18" t="s">
        <v>86</v>
      </c>
      <c r="E49" s="27"/>
      <c r="F49" s="27"/>
    </row>
    <row r="50" spans="1:6">
      <c r="A50" s="9" t="s">
        <v>87</v>
      </c>
      <c r="B50" s="29">
        <v>-963755.72</v>
      </c>
      <c r="C50" s="29">
        <v>-963755.72</v>
      </c>
      <c r="D50" s="15" t="s">
        <v>88</v>
      </c>
      <c r="E50" s="29">
        <v>0</v>
      </c>
      <c r="F50" s="29">
        <v>0</v>
      </c>
    </row>
    <row r="51" spans="1:6">
      <c r="A51" s="9" t="s">
        <v>89</v>
      </c>
      <c r="B51" s="29">
        <v>0</v>
      </c>
      <c r="C51" s="29">
        <v>0</v>
      </c>
      <c r="D51" s="15" t="s">
        <v>90</v>
      </c>
      <c r="E51" s="29">
        <v>0</v>
      </c>
      <c r="F51" s="29">
        <v>0</v>
      </c>
    </row>
    <row r="52" spans="1:6">
      <c r="A52" s="9" t="s">
        <v>91</v>
      </c>
      <c r="B52" s="29">
        <v>237135584.13999999</v>
      </c>
      <c r="C52" s="29">
        <v>204212446.03999999</v>
      </c>
      <c r="D52" s="15" t="s">
        <v>92</v>
      </c>
      <c r="E52" s="29">
        <v>0</v>
      </c>
      <c r="F52" s="29">
        <v>0</v>
      </c>
    </row>
    <row r="53" spans="1:6">
      <c r="A53" s="9" t="s">
        <v>93</v>
      </c>
      <c r="B53" s="29">
        <v>28478205.48</v>
      </c>
      <c r="C53" s="29">
        <v>25963392.43</v>
      </c>
      <c r="D53" s="15" t="s">
        <v>94</v>
      </c>
      <c r="E53" s="29">
        <v>0</v>
      </c>
      <c r="F53" s="29">
        <v>0</v>
      </c>
    </row>
    <row r="54" spans="1:6">
      <c r="A54" s="9" t="s">
        <v>95</v>
      </c>
      <c r="B54" s="29">
        <v>112810</v>
      </c>
      <c r="C54" s="29">
        <v>112810</v>
      </c>
      <c r="D54" s="15" t="s">
        <v>96</v>
      </c>
      <c r="E54" s="29">
        <v>0</v>
      </c>
      <c r="F54" s="29">
        <v>0</v>
      </c>
    </row>
    <row r="55" spans="1:6">
      <c r="A55" s="9" t="s">
        <v>97</v>
      </c>
      <c r="B55" s="29">
        <v>-14634948.25</v>
      </c>
      <c r="C55" s="29">
        <v>-14634948.25</v>
      </c>
      <c r="D55" s="19" t="s">
        <v>98</v>
      </c>
      <c r="E55" s="29">
        <v>0</v>
      </c>
      <c r="F55" s="29">
        <v>0</v>
      </c>
    </row>
    <row r="56" spans="1:6">
      <c r="A56" s="9" t="s">
        <v>99</v>
      </c>
      <c r="B56" s="29">
        <v>4713376.9000000004</v>
      </c>
      <c r="C56" s="29">
        <v>4713376.9000000004</v>
      </c>
      <c r="D56" s="17"/>
      <c r="E56" s="27"/>
      <c r="F56" s="27"/>
    </row>
    <row r="57" spans="1:6">
      <c r="A57" s="9" t="s">
        <v>100</v>
      </c>
      <c r="B57" s="29">
        <v>0</v>
      </c>
      <c r="C57" s="2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>
      <c r="A58" s="9" t="s">
        <v>102</v>
      </c>
      <c r="B58" s="29">
        <v>0</v>
      </c>
      <c r="C58" s="29">
        <v>0</v>
      </c>
      <c r="D58" s="17"/>
      <c r="E58" s="27"/>
      <c r="F58" s="27"/>
    </row>
    <row r="59" spans="1:6">
      <c r="A59" s="7"/>
      <c r="B59" s="27"/>
      <c r="C59" s="27"/>
      <c r="D59" s="18" t="s">
        <v>103</v>
      </c>
      <c r="E59" s="28">
        <f>E47+E57</f>
        <v>3205141.94</v>
      </c>
      <c r="F59" s="28">
        <f>F47+F57</f>
        <v>5826271.9400000013</v>
      </c>
    </row>
    <row r="60" spans="1:6">
      <c r="A60" s="11" t="s">
        <v>104</v>
      </c>
      <c r="B60" s="28">
        <f>SUM(B50:B58)</f>
        <v>254841272.54999998</v>
      </c>
      <c r="C60" s="28">
        <f>SUM(C50:C58)</f>
        <v>219403321.40000001</v>
      </c>
      <c r="D60" s="17"/>
      <c r="E60" s="27"/>
      <c r="F60" s="27"/>
    </row>
    <row r="61" spans="1:6">
      <c r="A61" s="7"/>
      <c r="B61" s="27"/>
      <c r="C61" s="27"/>
      <c r="D61" s="20" t="s">
        <v>105</v>
      </c>
      <c r="E61" s="27"/>
      <c r="F61" s="27"/>
    </row>
    <row r="62" spans="1:6">
      <c r="A62" s="11" t="s">
        <v>106</v>
      </c>
      <c r="B62" s="28">
        <f>SUM(B47+B60)</f>
        <v>307901287.09999996</v>
      </c>
      <c r="C62" s="28">
        <f>SUM(C47+C60)</f>
        <v>292410332.29000002</v>
      </c>
      <c r="D62" s="17"/>
      <c r="E62" s="27"/>
      <c r="F62" s="27"/>
    </row>
    <row r="63" spans="1:6">
      <c r="A63" s="7"/>
      <c r="B63" s="24"/>
      <c r="C63" s="24"/>
      <c r="D63" s="21" t="s">
        <v>107</v>
      </c>
      <c r="E63" s="26">
        <f>SUM(E64:E66)</f>
        <v>6882418.9299999997</v>
      </c>
      <c r="F63" s="26">
        <f>SUM(F64:F66)</f>
        <v>6882418.9299999997</v>
      </c>
    </row>
    <row r="64" spans="1:6">
      <c r="A64" s="7"/>
      <c r="B64" s="24"/>
      <c r="C64" s="24"/>
      <c r="D64" s="15" t="s">
        <v>108</v>
      </c>
      <c r="E64" s="29">
        <v>6071228.9299999997</v>
      </c>
      <c r="F64" s="29">
        <v>6071228.9299999997</v>
      </c>
    </row>
    <row r="65" spans="1:6">
      <c r="A65" s="7"/>
      <c r="B65" s="24"/>
      <c r="C65" s="24"/>
      <c r="D65" s="19" t="s">
        <v>109</v>
      </c>
      <c r="E65" s="29">
        <v>811190</v>
      </c>
      <c r="F65" s="29">
        <v>811190</v>
      </c>
    </row>
    <row r="66" spans="1:6">
      <c r="A66" s="7"/>
      <c r="B66" s="24"/>
      <c r="C66" s="24"/>
      <c r="D66" s="15" t="s">
        <v>110</v>
      </c>
      <c r="E66" s="29">
        <v>0</v>
      </c>
      <c r="F66" s="29">
        <v>0</v>
      </c>
    </row>
    <row r="67" spans="1:6">
      <c r="A67" s="7"/>
      <c r="B67" s="24"/>
      <c r="C67" s="24"/>
      <c r="D67" s="17"/>
      <c r="E67" s="27"/>
      <c r="F67" s="27"/>
    </row>
    <row r="68" spans="1:6">
      <c r="A68" s="7"/>
      <c r="B68" s="24"/>
      <c r="C68" s="24"/>
      <c r="D68" s="21" t="s">
        <v>111</v>
      </c>
      <c r="E68" s="26">
        <f>SUM(E69:E73)</f>
        <v>297772972.70999998</v>
      </c>
      <c r="F68" s="26">
        <f>SUM(F69:F73)</f>
        <v>279701641.42000002</v>
      </c>
    </row>
    <row r="69" spans="1:6">
      <c r="A69" s="12"/>
      <c r="B69" s="24"/>
      <c r="C69" s="24"/>
      <c r="D69" s="15" t="s">
        <v>112</v>
      </c>
      <c r="E69" s="29">
        <v>18227857.890000001</v>
      </c>
      <c r="F69" s="29">
        <v>87127432.799999997</v>
      </c>
    </row>
    <row r="70" spans="1:6">
      <c r="A70" s="12"/>
      <c r="B70" s="24"/>
      <c r="C70" s="24"/>
      <c r="D70" s="15" t="s">
        <v>113</v>
      </c>
      <c r="E70" s="29">
        <v>278453379.81999999</v>
      </c>
      <c r="F70" s="29">
        <v>191482473.62</v>
      </c>
    </row>
    <row r="71" spans="1:6">
      <c r="A71" s="12"/>
      <c r="B71" s="24"/>
      <c r="C71" s="24"/>
      <c r="D71" s="15" t="s">
        <v>114</v>
      </c>
      <c r="E71" s="29">
        <v>1091735</v>
      </c>
      <c r="F71" s="29">
        <v>1091735</v>
      </c>
    </row>
    <row r="72" spans="1:6">
      <c r="A72" s="12"/>
      <c r="B72" s="24"/>
      <c r="C72" s="24"/>
      <c r="D72" s="15" t="s">
        <v>115</v>
      </c>
      <c r="E72" s="29">
        <v>0</v>
      </c>
      <c r="F72" s="29">
        <v>0</v>
      </c>
    </row>
    <row r="73" spans="1:6">
      <c r="A73" s="12"/>
      <c r="B73" s="24"/>
      <c r="C73" s="24"/>
      <c r="D73" s="15" t="s">
        <v>116</v>
      </c>
      <c r="E73" s="29">
        <v>0</v>
      </c>
      <c r="F73" s="29">
        <v>0</v>
      </c>
    </row>
    <row r="74" spans="1:6">
      <c r="A74" s="12"/>
      <c r="B74" s="24"/>
      <c r="C74" s="24"/>
      <c r="D74" s="17"/>
      <c r="E74" s="27"/>
      <c r="F74" s="27"/>
    </row>
    <row r="75" spans="1:6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>
      <c r="A76" s="12"/>
      <c r="B76" s="24"/>
      <c r="C76" s="24"/>
      <c r="D76" s="15" t="s">
        <v>118</v>
      </c>
      <c r="E76" s="29">
        <v>0</v>
      </c>
      <c r="F76" s="29">
        <v>0</v>
      </c>
    </row>
    <row r="77" spans="1:6">
      <c r="A77" s="12"/>
      <c r="B77" s="24"/>
      <c r="C77" s="24"/>
      <c r="D77" s="15" t="s">
        <v>119</v>
      </c>
      <c r="E77" s="29">
        <v>0</v>
      </c>
      <c r="F77" s="29">
        <v>0</v>
      </c>
    </row>
    <row r="78" spans="1:6">
      <c r="A78" s="12"/>
      <c r="B78" s="24"/>
      <c r="C78" s="24"/>
      <c r="D78" s="17"/>
      <c r="E78" s="27"/>
      <c r="F78" s="27"/>
    </row>
    <row r="79" spans="1:6">
      <c r="A79" s="12"/>
      <c r="B79" s="24"/>
      <c r="C79" s="24"/>
      <c r="D79" s="18" t="s">
        <v>120</v>
      </c>
      <c r="E79" s="28">
        <f>E63+E68+E75</f>
        <v>304655391.63999999</v>
      </c>
      <c r="F79" s="28">
        <f>F63+F68+F75</f>
        <v>286584060.35000002</v>
      </c>
    </row>
    <row r="80" spans="1:6">
      <c r="A80" s="12"/>
      <c r="B80" s="24"/>
      <c r="C80" s="24"/>
      <c r="D80" s="17"/>
      <c r="E80" s="27"/>
      <c r="F80" s="27"/>
    </row>
    <row r="81" spans="1:6">
      <c r="A81" s="12"/>
      <c r="B81" s="24"/>
      <c r="C81" s="24"/>
      <c r="D81" s="18" t="s">
        <v>121</v>
      </c>
      <c r="E81" s="28">
        <f>E59+E79</f>
        <v>307860533.57999998</v>
      </c>
      <c r="F81" s="28">
        <f>F59+F79</f>
        <v>292410332.29000002</v>
      </c>
    </row>
    <row r="82" spans="1:6">
      <c r="A82" s="13"/>
      <c r="B82" s="23"/>
      <c r="C82" s="23"/>
      <c r="D82" s="22"/>
      <c r="E82" s="25"/>
      <c r="F82" s="25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0FC3C-A9EA-4A99-A939-14630990EA7B}">
  <dimension ref="A1:G40"/>
  <sheetViews>
    <sheetView workbookViewId="0">
      <selection sqref="A1:XFD1048576"/>
    </sheetView>
  </sheetViews>
  <sheetFormatPr baseColWidth="10" defaultColWidth="11.44140625" defaultRowHeight="14.4"/>
  <cols>
    <col min="1" max="1" width="103" bestFit="1" customWidth="1"/>
    <col min="2" max="7" width="20.6640625" customWidth="1"/>
  </cols>
  <sheetData>
    <row r="1" spans="1:7">
      <c r="A1" s="31" t="s">
        <v>647</v>
      </c>
      <c r="B1" s="32"/>
      <c r="C1" s="32"/>
      <c r="D1" s="32"/>
      <c r="E1" s="32"/>
      <c r="F1" s="32"/>
      <c r="G1" s="33"/>
    </row>
    <row r="2" spans="1:7">
      <c r="A2" s="34" t="s">
        <v>648</v>
      </c>
      <c r="B2" s="35"/>
      <c r="C2" s="35"/>
      <c r="D2" s="35"/>
      <c r="E2" s="35"/>
      <c r="F2" s="35"/>
      <c r="G2" s="36"/>
    </row>
    <row r="3" spans="1:7">
      <c r="A3" s="37" t="s">
        <v>2</v>
      </c>
      <c r="B3" s="38"/>
      <c r="C3" s="38"/>
      <c r="D3" s="38"/>
      <c r="E3" s="38"/>
      <c r="F3" s="38"/>
      <c r="G3" s="39"/>
    </row>
    <row r="4" spans="1:7">
      <c r="A4" s="179" t="s">
        <v>649</v>
      </c>
      <c r="B4" s="180">
        <v>2019</v>
      </c>
      <c r="C4" s="180">
        <v>2020</v>
      </c>
      <c r="D4" s="180">
        <v>2021</v>
      </c>
      <c r="E4" s="180">
        <v>2022</v>
      </c>
      <c r="F4" s="180">
        <v>2023</v>
      </c>
      <c r="G4" s="180">
        <v>2024</v>
      </c>
    </row>
    <row r="5" spans="1:7" ht="30.6">
      <c r="A5" s="134"/>
      <c r="B5" s="181" t="s">
        <v>650</v>
      </c>
      <c r="C5" s="181" t="s">
        <v>651</v>
      </c>
      <c r="D5" s="181" t="s">
        <v>652</v>
      </c>
      <c r="E5" s="181" t="s">
        <v>653</v>
      </c>
      <c r="F5" s="181" t="s">
        <v>654</v>
      </c>
      <c r="G5" s="182" t="s">
        <v>655</v>
      </c>
    </row>
    <row r="6" spans="1:7">
      <c r="A6" s="115" t="s">
        <v>656</v>
      </c>
      <c r="B6" s="183">
        <f>SUM(B8:B19)</f>
        <v>0</v>
      </c>
      <c r="C6" s="183">
        <f t="shared" ref="C6:G6" si="0">SUM(C8:C19)</f>
        <v>0</v>
      </c>
      <c r="D6" s="183">
        <f t="shared" si="0"/>
        <v>0</v>
      </c>
      <c r="E6" s="183">
        <f t="shared" si="0"/>
        <v>0</v>
      </c>
      <c r="F6" s="183">
        <f t="shared" si="0"/>
        <v>61025662.959999993</v>
      </c>
      <c r="G6" s="183">
        <f t="shared" si="0"/>
        <v>56116570.170000002</v>
      </c>
    </row>
    <row r="7" spans="1:7">
      <c r="A7" s="11" t="s">
        <v>657</v>
      </c>
      <c r="B7" s="184"/>
      <c r="C7" s="184"/>
      <c r="D7" s="184"/>
      <c r="E7" s="184"/>
      <c r="F7" s="184"/>
      <c r="G7" s="184"/>
    </row>
    <row r="8" spans="1:7">
      <c r="A8" s="81" t="s">
        <v>658</v>
      </c>
      <c r="B8" s="185">
        <v>0</v>
      </c>
      <c r="C8" s="185">
        <v>0</v>
      </c>
      <c r="D8" s="185">
        <v>0</v>
      </c>
      <c r="E8" s="185">
        <v>0</v>
      </c>
      <c r="F8" s="185">
        <v>37130</v>
      </c>
      <c r="G8" s="185">
        <v>99709.78</v>
      </c>
    </row>
    <row r="9" spans="1:7">
      <c r="A9" s="81" t="s">
        <v>659</v>
      </c>
      <c r="B9" s="185">
        <v>0</v>
      </c>
      <c r="C9" s="185">
        <v>0</v>
      </c>
      <c r="D9" s="185">
        <v>0</v>
      </c>
      <c r="E9" s="185">
        <v>0</v>
      </c>
      <c r="F9" s="185">
        <v>0</v>
      </c>
      <c r="G9" s="185">
        <v>0</v>
      </c>
    </row>
    <row r="10" spans="1:7">
      <c r="A10" s="81" t="s">
        <v>660</v>
      </c>
      <c r="B10" s="185">
        <v>0</v>
      </c>
      <c r="C10" s="185">
        <v>0</v>
      </c>
      <c r="D10" s="185">
        <v>0</v>
      </c>
      <c r="E10" s="185">
        <v>0</v>
      </c>
      <c r="F10" s="185">
        <v>0</v>
      </c>
      <c r="G10" s="185">
        <v>0</v>
      </c>
    </row>
    <row r="11" spans="1:7">
      <c r="A11" s="81" t="s">
        <v>661</v>
      </c>
      <c r="B11" s="185">
        <v>0</v>
      </c>
      <c r="C11" s="185">
        <v>0</v>
      </c>
      <c r="D11" s="185">
        <v>0</v>
      </c>
      <c r="E11" s="185">
        <v>0</v>
      </c>
      <c r="F11" s="185">
        <v>42928.28</v>
      </c>
      <c r="G11" s="185">
        <v>53170.13</v>
      </c>
    </row>
    <row r="12" spans="1:7">
      <c r="A12" s="81" t="s">
        <v>662</v>
      </c>
      <c r="B12" s="185">
        <v>0</v>
      </c>
      <c r="C12" s="185">
        <v>0</v>
      </c>
      <c r="D12" s="185">
        <v>0</v>
      </c>
      <c r="E12" s="185">
        <v>0</v>
      </c>
      <c r="F12" s="185">
        <v>115016.36</v>
      </c>
      <c r="G12" s="185">
        <v>78051.009999999995</v>
      </c>
    </row>
    <row r="13" spans="1:7">
      <c r="A13" s="81" t="s">
        <v>663</v>
      </c>
      <c r="B13" s="185">
        <v>0</v>
      </c>
      <c r="C13" s="185">
        <v>0</v>
      </c>
      <c r="D13" s="185">
        <v>0</v>
      </c>
      <c r="E13" s="185">
        <v>0</v>
      </c>
      <c r="F13" s="185">
        <v>310200.76</v>
      </c>
      <c r="G13" s="185">
        <v>278810.03000000003</v>
      </c>
    </row>
    <row r="14" spans="1:7">
      <c r="A14" s="81" t="s">
        <v>664</v>
      </c>
      <c r="B14" s="185">
        <v>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</row>
    <row r="15" spans="1:7">
      <c r="A15" s="81" t="s">
        <v>665</v>
      </c>
      <c r="B15" s="185">
        <v>0</v>
      </c>
      <c r="C15" s="185">
        <v>0</v>
      </c>
      <c r="D15" s="185">
        <v>0</v>
      </c>
      <c r="E15" s="185">
        <v>0</v>
      </c>
      <c r="F15" s="185">
        <v>59721418.369999997</v>
      </c>
      <c r="G15" s="185">
        <v>55422954.530000001</v>
      </c>
    </row>
    <row r="16" spans="1:7">
      <c r="A16" s="81" t="s">
        <v>666</v>
      </c>
      <c r="B16" s="185">
        <v>0</v>
      </c>
      <c r="C16" s="185">
        <v>0</v>
      </c>
      <c r="D16" s="185">
        <v>0</v>
      </c>
      <c r="E16" s="185">
        <v>0</v>
      </c>
      <c r="F16" s="185">
        <v>0</v>
      </c>
      <c r="G16" s="185">
        <v>0</v>
      </c>
    </row>
    <row r="17" spans="1:7">
      <c r="A17" s="81" t="s">
        <v>667</v>
      </c>
      <c r="B17" s="185">
        <v>0</v>
      </c>
      <c r="C17" s="185">
        <v>0</v>
      </c>
      <c r="D17" s="185">
        <v>0</v>
      </c>
      <c r="E17" s="185">
        <v>0</v>
      </c>
      <c r="F17" s="185">
        <v>798969.19</v>
      </c>
      <c r="G17" s="185">
        <v>183874.69</v>
      </c>
    </row>
    <row r="18" spans="1:7">
      <c r="A18" s="81" t="s">
        <v>668</v>
      </c>
      <c r="B18" s="185">
        <v>0</v>
      </c>
      <c r="C18" s="185">
        <v>0</v>
      </c>
      <c r="D18" s="185">
        <v>0</v>
      </c>
      <c r="E18" s="185">
        <v>0</v>
      </c>
      <c r="F18" s="185">
        <v>0</v>
      </c>
      <c r="G18" s="185">
        <v>0</v>
      </c>
    </row>
    <row r="19" spans="1:7">
      <c r="A19" s="81" t="s">
        <v>669</v>
      </c>
      <c r="B19" s="185">
        <v>0</v>
      </c>
      <c r="C19" s="185">
        <v>0</v>
      </c>
      <c r="D19" s="185">
        <v>0</v>
      </c>
      <c r="E19" s="185">
        <v>0</v>
      </c>
      <c r="F19" s="185">
        <v>0</v>
      </c>
      <c r="G19" s="185">
        <v>0</v>
      </c>
    </row>
    <row r="20" spans="1:7">
      <c r="A20" s="7"/>
      <c r="B20" s="186"/>
      <c r="C20" s="186"/>
      <c r="D20" s="186"/>
      <c r="E20" s="186"/>
      <c r="F20" s="186"/>
      <c r="G20" s="186"/>
    </row>
    <row r="21" spans="1:7">
      <c r="A21" s="11" t="s">
        <v>670</v>
      </c>
      <c r="B21" s="184">
        <f>SUM(B22:B26)</f>
        <v>0</v>
      </c>
      <c r="C21" s="184">
        <f t="shared" ref="C21:F21" si="1">SUM(C22:C26)</f>
        <v>0</v>
      </c>
      <c r="D21" s="184">
        <f t="shared" si="1"/>
        <v>0</v>
      </c>
      <c r="E21" s="184">
        <f t="shared" si="1"/>
        <v>0</v>
      </c>
      <c r="F21" s="184">
        <f t="shared" si="1"/>
        <v>24208943.350000001</v>
      </c>
      <c r="G21" s="184">
        <f>SUM(G22:G26)</f>
        <v>22261838.16</v>
      </c>
    </row>
    <row r="22" spans="1:7">
      <c r="A22" s="81" t="s">
        <v>671</v>
      </c>
      <c r="B22" s="185">
        <v>0</v>
      </c>
      <c r="C22" s="185">
        <v>0</v>
      </c>
      <c r="D22" s="185">
        <v>0</v>
      </c>
      <c r="E22" s="185">
        <v>0</v>
      </c>
      <c r="F22" s="185">
        <v>23664083.350000001</v>
      </c>
      <c r="G22" s="185">
        <v>21886502.140000001</v>
      </c>
    </row>
    <row r="23" spans="1:7">
      <c r="A23" s="81" t="s">
        <v>672</v>
      </c>
      <c r="B23" s="185">
        <v>0</v>
      </c>
      <c r="C23" s="185">
        <v>0</v>
      </c>
      <c r="D23" s="185">
        <v>0</v>
      </c>
      <c r="E23" s="185">
        <v>0</v>
      </c>
      <c r="F23" s="185">
        <v>544860</v>
      </c>
      <c r="G23" s="185">
        <v>375336.02</v>
      </c>
    </row>
    <row r="24" spans="1:7">
      <c r="A24" s="81" t="s">
        <v>673</v>
      </c>
      <c r="B24" s="185">
        <v>0</v>
      </c>
      <c r="C24" s="185">
        <v>0</v>
      </c>
      <c r="D24" s="185">
        <v>0</v>
      </c>
      <c r="E24" s="185">
        <v>0</v>
      </c>
      <c r="F24" s="185">
        <v>0</v>
      </c>
      <c r="G24" s="185">
        <v>0</v>
      </c>
    </row>
    <row r="25" spans="1:7">
      <c r="A25" s="81" t="s">
        <v>674</v>
      </c>
      <c r="B25" s="185">
        <v>0</v>
      </c>
      <c r="C25" s="185">
        <v>0</v>
      </c>
      <c r="D25" s="185">
        <v>0</v>
      </c>
      <c r="E25" s="185">
        <v>0</v>
      </c>
      <c r="F25" s="185">
        <v>0</v>
      </c>
      <c r="G25" s="185">
        <v>0</v>
      </c>
    </row>
    <row r="26" spans="1:7">
      <c r="A26" s="81" t="s">
        <v>675</v>
      </c>
      <c r="B26" s="185">
        <v>0</v>
      </c>
      <c r="C26" s="185">
        <v>0</v>
      </c>
      <c r="D26" s="185">
        <v>0</v>
      </c>
      <c r="E26" s="185">
        <v>0</v>
      </c>
      <c r="F26" s="185">
        <v>0</v>
      </c>
      <c r="G26" s="185">
        <v>0</v>
      </c>
    </row>
    <row r="27" spans="1:7">
      <c r="A27" s="7"/>
      <c r="B27" s="186"/>
      <c r="C27" s="186"/>
      <c r="D27" s="186"/>
      <c r="E27" s="186"/>
      <c r="F27" s="186"/>
      <c r="G27" s="186"/>
    </row>
    <row r="28" spans="1:7">
      <c r="A28" s="11" t="s">
        <v>676</v>
      </c>
      <c r="B28" s="184">
        <f>B29</f>
        <v>0</v>
      </c>
      <c r="C28" s="184">
        <f t="shared" ref="C28:G28" si="2">C29</f>
        <v>0</v>
      </c>
      <c r="D28" s="184">
        <f t="shared" si="2"/>
        <v>0</v>
      </c>
      <c r="E28" s="184">
        <f t="shared" si="2"/>
        <v>0</v>
      </c>
      <c r="F28" s="184">
        <f t="shared" si="2"/>
        <v>0</v>
      </c>
      <c r="G28" s="184">
        <f t="shared" si="2"/>
        <v>0</v>
      </c>
    </row>
    <row r="29" spans="1:7">
      <c r="A29" s="81" t="s">
        <v>298</v>
      </c>
      <c r="B29" s="185">
        <v>0</v>
      </c>
      <c r="C29" s="185">
        <v>0</v>
      </c>
      <c r="D29" s="185">
        <v>0</v>
      </c>
      <c r="E29" s="185">
        <v>0</v>
      </c>
      <c r="F29" s="185">
        <v>0</v>
      </c>
      <c r="G29" s="185">
        <v>0</v>
      </c>
    </row>
    <row r="30" spans="1:7">
      <c r="A30" s="7"/>
      <c r="B30" s="186"/>
      <c r="C30" s="186"/>
      <c r="D30" s="186"/>
      <c r="E30" s="186"/>
      <c r="F30" s="186"/>
      <c r="G30" s="186"/>
    </row>
    <row r="31" spans="1:7">
      <c r="A31" s="11" t="s">
        <v>677</v>
      </c>
      <c r="B31" s="184">
        <f>B6+B21+B28</f>
        <v>0</v>
      </c>
      <c r="C31" s="184">
        <f t="shared" ref="C31:F31" si="3">C6+C21+C28</f>
        <v>0</v>
      </c>
      <c r="D31" s="184">
        <f t="shared" si="3"/>
        <v>0</v>
      </c>
      <c r="E31" s="184">
        <f t="shared" si="3"/>
        <v>0</v>
      </c>
      <c r="F31" s="184">
        <f t="shared" si="3"/>
        <v>85234606.310000002</v>
      </c>
      <c r="G31" s="184">
        <f>G6+G21+G28</f>
        <v>78378408.329999998</v>
      </c>
    </row>
    <row r="32" spans="1:7">
      <c r="A32" s="7"/>
      <c r="B32" s="186"/>
      <c r="C32" s="186"/>
      <c r="D32" s="186"/>
      <c r="E32" s="186"/>
      <c r="F32" s="186"/>
      <c r="G32" s="186"/>
    </row>
    <row r="33" spans="1:7">
      <c r="A33" s="11" t="s">
        <v>300</v>
      </c>
      <c r="B33" s="186"/>
      <c r="C33" s="186"/>
      <c r="D33" s="186"/>
      <c r="E33" s="186"/>
      <c r="F33" s="186"/>
      <c r="G33" s="186"/>
    </row>
    <row r="34" spans="1:7">
      <c r="A34" s="124" t="s">
        <v>678</v>
      </c>
      <c r="B34" s="185">
        <v>0</v>
      </c>
      <c r="C34" s="185">
        <v>0</v>
      </c>
      <c r="D34" s="185">
        <v>0</v>
      </c>
      <c r="E34" s="185">
        <v>0</v>
      </c>
      <c r="F34" s="185">
        <v>0</v>
      </c>
      <c r="G34" s="185">
        <v>0</v>
      </c>
    </row>
    <row r="35" spans="1:7">
      <c r="A35" s="124" t="s">
        <v>679</v>
      </c>
      <c r="B35" s="185">
        <v>0</v>
      </c>
      <c r="C35" s="185">
        <v>0</v>
      </c>
      <c r="D35" s="185">
        <v>0</v>
      </c>
      <c r="E35" s="185">
        <v>0</v>
      </c>
      <c r="F35" s="185">
        <v>0</v>
      </c>
      <c r="G35" s="185">
        <v>0</v>
      </c>
    </row>
    <row r="36" spans="1:7">
      <c r="A36" s="11" t="s">
        <v>680</v>
      </c>
      <c r="B36" s="184">
        <f>B34+B35</f>
        <v>0</v>
      </c>
      <c r="C36" s="184">
        <f t="shared" ref="C36:G36" si="4">C34+C35</f>
        <v>0</v>
      </c>
      <c r="D36" s="184">
        <f t="shared" si="4"/>
        <v>0</v>
      </c>
      <c r="E36" s="184">
        <f t="shared" si="4"/>
        <v>0</v>
      </c>
      <c r="F36" s="184">
        <f t="shared" si="4"/>
        <v>0</v>
      </c>
      <c r="G36" s="184">
        <f t="shared" si="4"/>
        <v>0</v>
      </c>
    </row>
    <row r="37" spans="1:7">
      <c r="A37" s="77"/>
      <c r="B37" s="77"/>
      <c r="C37" s="77"/>
      <c r="D37" s="77"/>
      <c r="E37" s="77"/>
      <c r="F37" s="77"/>
      <c r="G37" s="77"/>
    </row>
    <row r="38" spans="1:7">
      <c r="A38" s="1"/>
    </row>
    <row r="39" spans="1:7">
      <c r="A39" s="187" t="s">
        <v>681</v>
      </c>
      <c r="B39" s="187"/>
      <c r="C39" s="187"/>
      <c r="D39" s="187"/>
      <c r="E39" s="187"/>
      <c r="F39" s="187"/>
      <c r="G39" s="187"/>
    </row>
    <row r="40" spans="1:7">
      <c r="A40" s="187" t="s">
        <v>682</v>
      </c>
      <c r="B40" s="187"/>
      <c r="C40" s="187"/>
      <c r="D40" s="187"/>
      <c r="E40" s="187"/>
      <c r="F40" s="187"/>
      <c r="G40" s="187"/>
    </row>
  </sheetData>
  <mergeCells count="6">
    <mergeCell ref="A1:G1"/>
    <mergeCell ref="A2:G2"/>
    <mergeCell ref="A3:G3"/>
    <mergeCell ref="A4:A5"/>
    <mergeCell ref="A39:G39"/>
    <mergeCell ref="A40:G40"/>
  </mergeCells>
  <dataValidations count="2">
    <dataValidation type="decimal" allowBlank="1" showInputMessage="1" showErrorMessage="1" sqref="B6:G36" xr:uid="{982A4C1F-46F9-44F8-99E7-B8682E9B689F}">
      <formula1>-1.79769313486231E+100</formula1>
      <formula2>1.79769313486231E+100</formula2>
    </dataValidation>
    <dataValidation allowBlank="1" showInputMessage="1" showErrorMessage="1" prompt="Año 5 (c)" sqref="B4:F5" xr:uid="{6C6836D0-B30D-4714-B94B-3F13872579E7}"/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CBAE6-89EE-4570-82A7-6B7A9C7A5DD5}">
  <dimension ref="A1:G32"/>
  <sheetViews>
    <sheetView workbookViewId="0">
      <selection activeCell="F14" sqref="F14"/>
    </sheetView>
  </sheetViews>
  <sheetFormatPr baseColWidth="10" defaultRowHeight="14.4"/>
  <cols>
    <col min="1" max="1" width="61.88671875" bestFit="1" customWidth="1"/>
    <col min="2" max="7" width="16.88671875" customWidth="1"/>
  </cols>
  <sheetData>
    <row r="1" spans="1:7">
      <c r="A1" s="188" t="s">
        <v>647</v>
      </c>
      <c r="B1" s="189"/>
      <c r="C1" s="189"/>
      <c r="D1" s="189"/>
      <c r="E1" s="189"/>
      <c r="F1" s="189"/>
      <c r="G1" s="190"/>
    </row>
    <row r="2" spans="1:7">
      <c r="A2" s="191" t="s">
        <v>683</v>
      </c>
      <c r="B2" s="192"/>
      <c r="C2" s="192"/>
      <c r="D2" s="192"/>
      <c r="E2" s="192"/>
      <c r="F2" s="192"/>
      <c r="G2" s="193"/>
    </row>
    <row r="3" spans="1:7">
      <c r="A3" s="194" t="s">
        <v>2</v>
      </c>
      <c r="B3" s="195"/>
      <c r="C3" s="195"/>
      <c r="D3" s="195"/>
      <c r="E3" s="195"/>
      <c r="F3" s="195"/>
      <c r="G3" s="196"/>
    </row>
    <row r="4" spans="1:7">
      <c r="A4" s="197" t="s">
        <v>684</v>
      </c>
      <c r="B4" s="180">
        <v>2019</v>
      </c>
      <c r="C4" s="180">
        <v>2020</v>
      </c>
      <c r="D4" s="180">
        <v>2021</v>
      </c>
      <c r="E4" s="180">
        <v>2022</v>
      </c>
      <c r="F4" s="180">
        <v>2023</v>
      </c>
      <c r="G4" s="198">
        <v>2024</v>
      </c>
    </row>
    <row r="5" spans="1:7" ht="30.6">
      <c r="A5" s="199"/>
      <c r="B5" s="200" t="s">
        <v>650</v>
      </c>
      <c r="C5" s="200" t="s">
        <v>651</v>
      </c>
      <c r="D5" s="200" t="s">
        <v>652</v>
      </c>
      <c r="E5" s="200" t="s">
        <v>653</v>
      </c>
      <c r="F5" s="200" t="s">
        <v>654</v>
      </c>
      <c r="G5" s="201" t="s">
        <v>685</v>
      </c>
    </row>
    <row r="6" spans="1:7">
      <c r="A6" s="115" t="s">
        <v>686</v>
      </c>
      <c r="B6" s="202">
        <f t="shared" ref="B6:G6" si="0">SUM(B7:B15)</f>
        <v>0</v>
      </c>
      <c r="C6" s="202">
        <f t="shared" si="0"/>
        <v>0</v>
      </c>
      <c r="D6" s="202">
        <f t="shared" si="0"/>
        <v>0</v>
      </c>
      <c r="E6" s="202">
        <f t="shared" si="0"/>
        <v>0</v>
      </c>
      <c r="F6" s="202">
        <f t="shared" si="0"/>
        <v>-39920540.490000002</v>
      </c>
      <c r="G6" s="202">
        <f t="shared" si="0"/>
        <v>-39777765.839999996</v>
      </c>
    </row>
    <row r="7" spans="1:7">
      <c r="A7" s="203" t="s">
        <v>687</v>
      </c>
      <c r="B7" s="204">
        <v>0</v>
      </c>
      <c r="C7" s="204">
        <v>0</v>
      </c>
      <c r="D7" s="204">
        <v>0</v>
      </c>
      <c r="E7" s="204">
        <v>0</v>
      </c>
      <c r="F7" s="204">
        <v>-10199017.08</v>
      </c>
      <c r="G7" s="204">
        <v>-11140704.300000001</v>
      </c>
    </row>
    <row r="8" spans="1:7">
      <c r="A8" s="203" t="s">
        <v>688</v>
      </c>
      <c r="B8" s="204">
        <v>0</v>
      </c>
      <c r="C8" s="204">
        <v>0</v>
      </c>
      <c r="D8" s="204">
        <v>0</v>
      </c>
      <c r="E8" s="204">
        <v>0</v>
      </c>
      <c r="F8" s="204">
        <v>-8053031.6500000004</v>
      </c>
      <c r="G8" s="204">
        <v>-4725751.43</v>
      </c>
    </row>
    <row r="9" spans="1:7">
      <c r="A9" s="203" t="s">
        <v>689</v>
      </c>
      <c r="B9" s="204">
        <v>0</v>
      </c>
      <c r="C9" s="204">
        <v>0</v>
      </c>
      <c r="D9" s="204">
        <v>0</v>
      </c>
      <c r="E9" s="204">
        <v>0</v>
      </c>
      <c r="F9" s="204">
        <v>-8410733.3800000008</v>
      </c>
      <c r="G9" s="204">
        <v>-5902809.6100000003</v>
      </c>
    </row>
    <row r="10" spans="1:7">
      <c r="A10" s="203" t="s">
        <v>690</v>
      </c>
      <c r="B10" s="204">
        <v>0</v>
      </c>
      <c r="C10" s="204">
        <v>0</v>
      </c>
      <c r="D10" s="204">
        <v>0</v>
      </c>
      <c r="E10" s="204">
        <v>0</v>
      </c>
      <c r="F10" s="204">
        <v>-12839746.82</v>
      </c>
      <c r="G10" s="204">
        <v>-14686933.59</v>
      </c>
    </row>
    <row r="11" spans="1:7">
      <c r="A11" s="203" t="s">
        <v>691</v>
      </c>
      <c r="B11" s="204">
        <v>0</v>
      </c>
      <c r="C11" s="204">
        <v>0</v>
      </c>
      <c r="D11" s="204">
        <v>0</v>
      </c>
      <c r="E11" s="204">
        <v>0</v>
      </c>
      <c r="F11" s="204">
        <v>-119617.13</v>
      </c>
      <c r="G11" s="204">
        <v>-2350121.0499999998</v>
      </c>
    </row>
    <row r="12" spans="1:7">
      <c r="A12" s="203" t="s">
        <v>692</v>
      </c>
      <c r="B12" s="204">
        <v>0</v>
      </c>
      <c r="C12" s="204">
        <v>0</v>
      </c>
      <c r="D12" s="204">
        <v>0</v>
      </c>
      <c r="E12" s="204">
        <v>0</v>
      </c>
      <c r="F12" s="204">
        <v>-298394.43</v>
      </c>
      <c r="G12" s="204">
        <v>-971445.86</v>
      </c>
    </row>
    <row r="13" spans="1:7">
      <c r="A13" s="203" t="s">
        <v>693</v>
      </c>
      <c r="B13" s="204">
        <v>0</v>
      </c>
      <c r="C13" s="204">
        <v>0</v>
      </c>
      <c r="D13" s="204">
        <v>0</v>
      </c>
      <c r="E13" s="204">
        <v>0</v>
      </c>
      <c r="F13" s="204">
        <v>0</v>
      </c>
      <c r="G13" s="204">
        <v>0</v>
      </c>
    </row>
    <row r="14" spans="1:7">
      <c r="A14" s="203" t="s">
        <v>694</v>
      </c>
      <c r="B14" s="204">
        <v>0</v>
      </c>
      <c r="C14" s="204">
        <v>0</v>
      </c>
      <c r="D14" s="204">
        <v>0</v>
      </c>
      <c r="E14" s="204">
        <v>0</v>
      </c>
      <c r="F14" s="204">
        <v>0</v>
      </c>
      <c r="G14" s="204">
        <v>0</v>
      </c>
    </row>
    <row r="15" spans="1:7">
      <c r="A15" s="203" t="s">
        <v>695</v>
      </c>
      <c r="B15" s="204">
        <v>0</v>
      </c>
      <c r="C15" s="204">
        <v>0</v>
      </c>
      <c r="D15" s="204">
        <v>0</v>
      </c>
      <c r="E15" s="204">
        <v>0</v>
      </c>
      <c r="F15" s="204">
        <v>0</v>
      </c>
      <c r="G15" s="204">
        <v>0</v>
      </c>
    </row>
    <row r="16" spans="1:7">
      <c r="A16" s="205"/>
      <c r="B16" s="206"/>
      <c r="C16" s="206"/>
      <c r="D16" s="206"/>
      <c r="E16" s="206"/>
      <c r="F16" s="206"/>
      <c r="G16" s="206"/>
    </row>
    <row r="17" spans="1:7">
      <c r="A17" s="207" t="s">
        <v>696</v>
      </c>
      <c r="B17" s="202">
        <f t="shared" ref="B17:G17" si="1">SUM(B18:B26)</f>
        <v>0</v>
      </c>
      <c r="C17" s="202">
        <f t="shared" si="1"/>
        <v>0</v>
      </c>
      <c r="D17" s="202">
        <f t="shared" si="1"/>
        <v>0</v>
      </c>
      <c r="E17" s="202">
        <f t="shared" si="1"/>
        <v>0</v>
      </c>
      <c r="F17" s="202">
        <f t="shared" si="1"/>
        <v>-34523481.82</v>
      </c>
      <c r="G17" s="202">
        <f t="shared" si="1"/>
        <v>-69191478.74000001</v>
      </c>
    </row>
    <row r="18" spans="1:7">
      <c r="A18" s="203" t="s">
        <v>687</v>
      </c>
      <c r="B18" s="204">
        <v>0</v>
      </c>
      <c r="C18" s="204">
        <v>0</v>
      </c>
      <c r="D18" s="204">
        <v>0</v>
      </c>
      <c r="E18" s="204">
        <v>0</v>
      </c>
      <c r="F18" s="204">
        <v>-1093377.44</v>
      </c>
      <c r="G18" s="204">
        <v>-8564067.0600000005</v>
      </c>
    </row>
    <row r="19" spans="1:7">
      <c r="A19" s="203" t="s">
        <v>688</v>
      </c>
      <c r="B19" s="204">
        <v>0</v>
      </c>
      <c r="C19" s="204">
        <v>0</v>
      </c>
      <c r="D19" s="204">
        <v>0</v>
      </c>
      <c r="E19" s="204">
        <v>0</v>
      </c>
      <c r="F19" s="204">
        <v>-1934181.56</v>
      </c>
      <c r="G19" s="204">
        <v>-8147554.4100000001</v>
      </c>
    </row>
    <row r="20" spans="1:7">
      <c r="A20" s="203" t="s">
        <v>689</v>
      </c>
      <c r="B20" s="204">
        <v>0</v>
      </c>
      <c r="C20" s="204">
        <v>0</v>
      </c>
      <c r="D20" s="204">
        <v>0</v>
      </c>
      <c r="E20" s="204">
        <v>0</v>
      </c>
      <c r="F20" s="204">
        <v>-1042755.81</v>
      </c>
      <c r="G20" s="204">
        <v>-5193014.0599999996</v>
      </c>
    </row>
    <row r="21" spans="1:7">
      <c r="A21" s="203" t="s">
        <v>690</v>
      </c>
      <c r="B21" s="204">
        <v>0</v>
      </c>
      <c r="C21" s="204">
        <v>0</v>
      </c>
      <c r="D21" s="204">
        <v>0</v>
      </c>
      <c r="E21" s="204">
        <v>0</v>
      </c>
      <c r="F21" s="204">
        <v>-4528080.79</v>
      </c>
      <c r="G21" s="204">
        <v>-2519693.5099999998</v>
      </c>
    </row>
    <row r="22" spans="1:7">
      <c r="A22" s="203" t="s">
        <v>691</v>
      </c>
      <c r="B22" s="204">
        <v>0</v>
      </c>
      <c r="C22" s="204">
        <v>0</v>
      </c>
      <c r="D22" s="204">
        <v>0</v>
      </c>
      <c r="E22" s="204">
        <v>0</v>
      </c>
      <c r="F22" s="204">
        <v>-2252000</v>
      </c>
      <c r="G22" s="204">
        <v>-168514</v>
      </c>
    </row>
    <row r="23" spans="1:7">
      <c r="A23" s="203" t="s">
        <v>692</v>
      </c>
      <c r="B23" s="204">
        <v>0</v>
      </c>
      <c r="C23" s="204">
        <v>0</v>
      </c>
      <c r="D23" s="204">
        <v>0</v>
      </c>
      <c r="E23" s="204">
        <v>0</v>
      </c>
      <c r="F23" s="204">
        <v>-23673086.219999999</v>
      </c>
      <c r="G23" s="204">
        <v>-44598635.700000003</v>
      </c>
    </row>
    <row r="24" spans="1:7">
      <c r="A24" s="203" t="s">
        <v>693</v>
      </c>
      <c r="B24" s="204">
        <v>0</v>
      </c>
      <c r="C24" s="204">
        <v>0</v>
      </c>
      <c r="D24" s="204">
        <v>0</v>
      </c>
      <c r="E24" s="204">
        <v>0</v>
      </c>
      <c r="F24" s="204">
        <v>0</v>
      </c>
      <c r="G24" s="204">
        <v>0</v>
      </c>
    </row>
    <row r="25" spans="1:7">
      <c r="A25" s="203" t="s">
        <v>697</v>
      </c>
      <c r="B25" s="204">
        <v>0</v>
      </c>
      <c r="C25" s="204">
        <v>0</v>
      </c>
      <c r="D25" s="204">
        <v>0</v>
      </c>
      <c r="E25" s="204">
        <v>0</v>
      </c>
      <c r="F25" s="204">
        <v>0</v>
      </c>
      <c r="G25" s="204">
        <v>0</v>
      </c>
    </row>
    <row r="26" spans="1:7">
      <c r="A26" s="203" t="s">
        <v>695</v>
      </c>
      <c r="B26" s="204">
        <v>0</v>
      </c>
      <c r="C26" s="204">
        <v>0</v>
      </c>
      <c r="D26" s="204">
        <v>0</v>
      </c>
      <c r="E26" s="204">
        <v>0</v>
      </c>
      <c r="F26" s="204">
        <v>0</v>
      </c>
      <c r="G26" s="204">
        <v>0</v>
      </c>
    </row>
    <row r="27" spans="1:7">
      <c r="A27" s="205"/>
      <c r="B27" s="206"/>
      <c r="C27" s="206"/>
      <c r="D27" s="206"/>
      <c r="E27" s="206"/>
      <c r="F27" s="206"/>
      <c r="G27" s="206"/>
    </row>
    <row r="28" spans="1:7">
      <c r="A28" s="207" t="s">
        <v>698</v>
      </c>
      <c r="B28" s="202">
        <f t="shared" ref="B28:G28" si="2">B6+B17</f>
        <v>0</v>
      </c>
      <c r="C28" s="202">
        <f t="shared" si="2"/>
        <v>0</v>
      </c>
      <c r="D28" s="202">
        <f t="shared" si="2"/>
        <v>0</v>
      </c>
      <c r="E28" s="202">
        <f t="shared" si="2"/>
        <v>0</v>
      </c>
      <c r="F28" s="202">
        <f t="shared" si="2"/>
        <v>-74444022.310000002</v>
      </c>
      <c r="G28" s="202">
        <f t="shared" si="2"/>
        <v>-108969244.58000001</v>
      </c>
    </row>
    <row r="29" spans="1:7">
      <c r="A29" s="77"/>
      <c r="B29" s="208"/>
      <c r="C29" s="208"/>
      <c r="D29" s="208"/>
      <c r="E29" s="208"/>
      <c r="F29" s="208"/>
      <c r="G29" s="208"/>
    </row>
    <row r="30" spans="1:7">
      <c r="A30" s="1"/>
    </row>
    <row r="31" spans="1:7">
      <c r="A31" s="187" t="s">
        <v>699</v>
      </c>
      <c r="B31" s="187"/>
      <c r="C31" s="187"/>
      <c r="D31" s="187"/>
      <c r="E31" s="187"/>
      <c r="F31" s="187"/>
      <c r="G31" s="187"/>
    </row>
    <row r="32" spans="1:7">
      <c r="A32" s="187" t="s">
        <v>700</v>
      </c>
      <c r="B32" s="187"/>
      <c r="C32" s="187"/>
      <c r="D32" s="187"/>
      <c r="E32" s="187"/>
      <c r="F32" s="187"/>
      <c r="G32" s="187"/>
    </row>
  </sheetData>
  <mergeCells count="6">
    <mergeCell ref="A1:G1"/>
    <mergeCell ref="A2:G2"/>
    <mergeCell ref="A3:G3"/>
    <mergeCell ref="A4:A5"/>
    <mergeCell ref="A31:G31"/>
    <mergeCell ref="A32:G32"/>
  </mergeCells>
  <dataValidations count="1">
    <dataValidation allowBlank="1" showInputMessage="1" showErrorMessage="1" prompt="Año 5 (c)" sqref="B4:F5" xr:uid="{7EB62B7B-75A4-49A5-ACD6-C4D466865542}"/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027F1-DBA3-4ECF-A4B6-BA5B2F212FA0}">
  <dimension ref="A1:F74"/>
  <sheetViews>
    <sheetView tabSelected="1" workbookViewId="0">
      <selection activeCell="C15" sqref="C15"/>
    </sheetView>
  </sheetViews>
  <sheetFormatPr baseColWidth="10" defaultColWidth="12" defaultRowHeight="10.199999999999999"/>
  <cols>
    <col min="1" max="1" width="90.77734375" style="212" customWidth="1"/>
    <col min="2" max="6" width="16.77734375" style="212" customWidth="1"/>
    <col min="7" max="16384" width="12" style="212"/>
  </cols>
  <sheetData>
    <row r="1" spans="1:6" ht="45.9" customHeight="1">
      <c r="A1" s="209" t="s">
        <v>701</v>
      </c>
      <c r="B1" s="210"/>
      <c r="C1" s="210"/>
      <c r="D1" s="210"/>
      <c r="E1" s="210"/>
      <c r="F1" s="211"/>
    </row>
    <row r="2" spans="1:6">
      <c r="A2" s="213"/>
      <c r="B2" s="214" t="s">
        <v>236</v>
      </c>
      <c r="C2" s="214"/>
      <c r="D2" s="214"/>
      <c r="E2" s="214"/>
      <c r="F2" s="215"/>
    </row>
    <row r="3" spans="1:6">
      <c r="A3" s="216" t="s">
        <v>4</v>
      </c>
      <c r="B3" s="217" t="s">
        <v>702</v>
      </c>
      <c r="C3" s="218" t="s">
        <v>703</v>
      </c>
      <c r="D3" s="217" t="s">
        <v>704</v>
      </c>
      <c r="E3" s="217" t="s">
        <v>705</v>
      </c>
      <c r="F3" s="216" t="s">
        <v>706</v>
      </c>
    </row>
    <row r="4" spans="1:6" ht="5.0999999999999996" customHeight="1">
      <c r="A4" s="219"/>
      <c r="B4" s="220"/>
      <c r="C4" s="220"/>
      <c r="D4" s="220"/>
      <c r="E4" s="220"/>
      <c r="F4" s="220"/>
    </row>
    <row r="5" spans="1:6" ht="11.25" customHeight="1">
      <c r="A5" s="221" t="s">
        <v>707</v>
      </c>
      <c r="B5" s="222">
        <f t="shared" ref="B5:E5" si="0">+B6+B37</f>
        <v>5646955.5499999998</v>
      </c>
      <c r="C5" s="222">
        <f t="shared" si="0"/>
        <v>11479563.33</v>
      </c>
      <c r="D5" s="222">
        <f t="shared" si="0"/>
        <v>0</v>
      </c>
      <c r="E5" s="222">
        <f t="shared" si="0"/>
        <v>0</v>
      </c>
      <c r="F5" s="222"/>
    </row>
    <row r="6" spans="1:6" ht="13.8">
      <c r="A6" s="223" t="s">
        <v>242</v>
      </c>
      <c r="B6" s="224">
        <f t="shared" ref="B6:E6" si="1">+B7+B15+B27+B30+B36</f>
        <v>269086.55</v>
      </c>
      <c r="C6" s="224">
        <f t="shared" si="1"/>
        <v>723825.33</v>
      </c>
      <c r="D6" s="224">
        <f t="shared" si="1"/>
        <v>0</v>
      </c>
      <c r="E6" s="224">
        <f t="shared" si="1"/>
        <v>0</v>
      </c>
      <c r="F6" s="224"/>
    </row>
    <row r="7" spans="1:6" ht="13.8">
      <c r="A7" s="225" t="s">
        <v>708</v>
      </c>
      <c r="B7" s="226">
        <f t="shared" ref="B7:E7" si="2">+B8+B9+B10+B11+B12+B13+B14</f>
        <v>26320.97</v>
      </c>
      <c r="C7" s="226">
        <f t="shared" si="2"/>
        <v>350450.26</v>
      </c>
      <c r="D7" s="226">
        <f t="shared" si="2"/>
        <v>0</v>
      </c>
      <c r="E7" s="226">
        <f t="shared" si="2"/>
        <v>0</v>
      </c>
      <c r="F7" s="226"/>
    </row>
    <row r="8" spans="1:6" ht="13.8">
      <c r="A8" s="227" t="s">
        <v>709</v>
      </c>
      <c r="B8" s="228">
        <v>0</v>
      </c>
      <c r="C8" s="228">
        <v>55690</v>
      </c>
      <c r="D8" s="228">
        <v>0</v>
      </c>
      <c r="E8" s="228">
        <v>0</v>
      </c>
      <c r="F8" s="228"/>
    </row>
    <row r="9" spans="1:6" ht="13.8">
      <c r="A9" s="229" t="s">
        <v>710</v>
      </c>
      <c r="B9" s="228">
        <v>0</v>
      </c>
      <c r="C9" s="228">
        <v>0</v>
      </c>
      <c r="D9" s="228">
        <v>0</v>
      </c>
      <c r="E9" s="228">
        <v>0</v>
      </c>
      <c r="F9" s="228"/>
    </row>
    <row r="10" spans="1:6" ht="13.8">
      <c r="A10" s="229" t="s">
        <v>711</v>
      </c>
      <c r="B10" s="228">
        <v>0</v>
      </c>
      <c r="C10" s="228">
        <v>0</v>
      </c>
      <c r="D10" s="228">
        <v>0</v>
      </c>
      <c r="E10" s="228">
        <v>0</v>
      </c>
      <c r="F10" s="228"/>
    </row>
    <row r="11" spans="1:6" ht="13.8">
      <c r="A11" s="229" t="s">
        <v>712</v>
      </c>
      <c r="B11" s="228">
        <v>0</v>
      </c>
      <c r="C11" s="228">
        <v>19098.060000000001</v>
      </c>
      <c r="D11" s="228">
        <v>0</v>
      </c>
      <c r="E11" s="228">
        <v>0</v>
      </c>
      <c r="F11" s="228"/>
    </row>
    <row r="12" spans="1:6" ht="13.8">
      <c r="A12" s="229" t="s">
        <v>713</v>
      </c>
      <c r="B12" s="228">
        <v>10320.969999999999</v>
      </c>
      <c r="C12" s="228">
        <v>50896.45</v>
      </c>
      <c r="D12" s="228">
        <v>0</v>
      </c>
      <c r="E12" s="228">
        <v>0</v>
      </c>
      <c r="F12" s="228"/>
    </row>
    <row r="13" spans="1:6" ht="13.8">
      <c r="A13" s="229" t="s">
        <v>714</v>
      </c>
      <c r="B13" s="228">
        <v>16000</v>
      </c>
      <c r="C13" s="228">
        <v>224765.75</v>
      </c>
      <c r="D13" s="228">
        <v>0</v>
      </c>
      <c r="E13" s="228">
        <v>0</v>
      </c>
      <c r="F13" s="228"/>
    </row>
    <row r="14" spans="1:6" ht="13.8">
      <c r="A14" s="229" t="s">
        <v>715</v>
      </c>
      <c r="B14" s="228">
        <v>0</v>
      </c>
      <c r="C14" s="228">
        <v>0</v>
      </c>
      <c r="D14" s="228">
        <v>0</v>
      </c>
      <c r="E14" s="228">
        <v>0</v>
      </c>
      <c r="F14" s="228"/>
    </row>
    <row r="15" spans="1:6" ht="13.8">
      <c r="A15" s="230" t="s">
        <v>716</v>
      </c>
      <c r="B15" s="226">
        <f t="shared" ref="B15" si="3">SUM(B16:B26)</f>
        <v>0</v>
      </c>
      <c r="C15" s="226">
        <f t="shared" ref="C15:E15" si="4">SUM(C16:C26)</f>
        <v>0</v>
      </c>
      <c r="D15" s="226">
        <f t="shared" si="4"/>
        <v>0</v>
      </c>
      <c r="E15" s="226">
        <f t="shared" si="4"/>
        <v>0</v>
      </c>
      <c r="F15" s="226"/>
    </row>
    <row r="16" spans="1:6" ht="13.8">
      <c r="A16" s="227" t="s">
        <v>717</v>
      </c>
      <c r="B16" s="231">
        <v>0</v>
      </c>
      <c r="C16" s="231">
        <v>0</v>
      </c>
      <c r="D16" s="231">
        <v>0</v>
      </c>
      <c r="E16" s="231">
        <v>0</v>
      </c>
      <c r="F16" s="231"/>
    </row>
    <row r="17" spans="1:6" ht="13.8">
      <c r="A17" s="229" t="s">
        <v>718</v>
      </c>
      <c r="B17" s="231">
        <v>0</v>
      </c>
      <c r="C17" s="231">
        <v>0</v>
      </c>
      <c r="D17" s="231">
        <v>0</v>
      </c>
      <c r="E17" s="231">
        <v>0</v>
      </c>
      <c r="F17" s="231"/>
    </row>
    <row r="18" spans="1:6" ht="13.8">
      <c r="A18" s="229" t="s">
        <v>719</v>
      </c>
      <c r="B18" s="231">
        <v>0</v>
      </c>
      <c r="C18" s="231">
        <v>0</v>
      </c>
      <c r="D18" s="231">
        <v>0</v>
      </c>
      <c r="E18" s="231">
        <v>0</v>
      </c>
      <c r="F18" s="231"/>
    </row>
    <row r="19" spans="1:6" ht="13.8">
      <c r="A19" s="229" t="s">
        <v>720</v>
      </c>
      <c r="B19" s="231">
        <v>0</v>
      </c>
      <c r="C19" s="231">
        <v>0</v>
      </c>
      <c r="D19" s="231">
        <v>0</v>
      </c>
      <c r="E19" s="231">
        <v>0</v>
      </c>
      <c r="F19" s="231"/>
    </row>
    <row r="20" spans="1:6" ht="13.8">
      <c r="A20" s="229" t="s">
        <v>721</v>
      </c>
      <c r="B20" s="231">
        <v>0</v>
      </c>
      <c r="C20" s="231">
        <v>0</v>
      </c>
      <c r="D20" s="231">
        <v>0</v>
      </c>
      <c r="E20" s="231">
        <v>0</v>
      </c>
      <c r="F20" s="231"/>
    </row>
    <row r="21" spans="1:6" ht="13.8">
      <c r="A21" s="229" t="s">
        <v>722</v>
      </c>
      <c r="B21" s="231">
        <v>0</v>
      </c>
      <c r="C21" s="231">
        <v>0</v>
      </c>
      <c r="D21" s="231">
        <v>0</v>
      </c>
      <c r="E21" s="231">
        <v>0</v>
      </c>
      <c r="F21" s="231"/>
    </row>
    <row r="22" spans="1:6" ht="13.8">
      <c r="A22" s="229" t="s">
        <v>723</v>
      </c>
      <c r="B22" s="231">
        <v>0</v>
      </c>
      <c r="C22" s="231">
        <v>0</v>
      </c>
      <c r="D22" s="231">
        <v>0</v>
      </c>
      <c r="E22" s="231">
        <v>0</v>
      </c>
      <c r="F22" s="231"/>
    </row>
    <row r="23" spans="1:6" ht="13.8">
      <c r="A23" s="229" t="s">
        <v>724</v>
      </c>
      <c r="B23" s="231">
        <v>0</v>
      </c>
      <c r="C23" s="231">
        <v>0</v>
      </c>
      <c r="D23" s="231">
        <v>0</v>
      </c>
      <c r="E23" s="231">
        <v>0</v>
      </c>
      <c r="F23" s="231"/>
    </row>
    <row r="24" spans="1:6" ht="13.8">
      <c r="A24" s="229" t="s">
        <v>725</v>
      </c>
      <c r="B24" s="231">
        <v>0</v>
      </c>
      <c r="C24" s="231">
        <v>0</v>
      </c>
      <c r="D24" s="231">
        <v>0</v>
      </c>
      <c r="E24" s="231">
        <v>0</v>
      </c>
      <c r="F24" s="231"/>
    </row>
    <row r="25" spans="1:6" ht="13.8">
      <c r="A25" s="229" t="s">
        <v>726</v>
      </c>
      <c r="B25" s="231">
        <v>0</v>
      </c>
      <c r="C25" s="231">
        <v>0</v>
      </c>
      <c r="D25" s="231">
        <v>0</v>
      </c>
      <c r="E25" s="231">
        <v>0</v>
      </c>
      <c r="F25" s="231"/>
    </row>
    <row r="26" spans="1:6" ht="13.8">
      <c r="A26" s="232" t="s">
        <v>727</v>
      </c>
      <c r="B26" s="231">
        <v>0</v>
      </c>
      <c r="C26" s="231">
        <v>0</v>
      </c>
      <c r="D26" s="231">
        <v>0</v>
      </c>
      <c r="E26" s="231">
        <v>0</v>
      </c>
      <c r="F26" s="233"/>
    </row>
    <row r="27" spans="1:6" ht="13.8">
      <c r="A27" s="230" t="s">
        <v>728</v>
      </c>
      <c r="B27" s="226">
        <f t="shared" ref="B27:E27" si="5">+B29+B28</f>
        <v>145599.44</v>
      </c>
      <c r="C27" s="226">
        <f t="shared" si="5"/>
        <v>183874.69</v>
      </c>
      <c r="D27" s="226">
        <f t="shared" si="5"/>
        <v>0</v>
      </c>
      <c r="E27" s="226">
        <f t="shared" si="5"/>
        <v>0</v>
      </c>
      <c r="F27" s="226"/>
    </row>
    <row r="28" spans="1:6" ht="13.8">
      <c r="A28" s="227" t="s">
        <v>729</v>
      </c>
      <c r="B28" s="231">
        <v>145599.44</v>
      </c>
      <c r="C28" s="231">
        <v>183874.69</v>
      </c>
      <c r="D28" s="231">
        <v>0</v>
      </c>
      <c r="E28" s="231">
        <v>0</v>
      </c>
      <c r="F28" s="231"/>
    </row>
    <row r="29" spans="1:6" ht="13.8">
      <c r="A29" s="229" t="s">
        <v>730</v>
      </c>
      <c r="B29" s="234">
        <v>0</v>
      </c>
      <c r="C29" s="234">
        <v>0</v>
      </c>
      <c r="D29" s="234">
        <v>0</v>
      </c>
      <c r="E29" s="234">
        <v>0</v>
      </c>
      <c r="F29" s="234"/>
    </row>
    <row r="30" spans="1:6" ht="13.8">
      <c r="A30" s="230" t="s">
        <v>731</v>
      </c>
      <c r="B30" s="226">
        <f t="shared" ref="B30:E30" si="6">+B31+B32+B33+B34+B35</f>
        <v>97166.14</v>
      </c>
      <c r="C30" s="226">
        <f t="shared" si="6"/>
        <v>189500.38</v>
      </c>
      <c r="D30" s="226">
        <f t="shared" si="6"/>
        <v>0</v>
      </c>
      <c r="E30" s="226">
        <f t="shared" si="6"/>
        <v>0</v>
      </c>
      <c r="F30" s="226"/>
    </row>
    <row r="31" spans="1:6" ht="13.8">
      <c r="A31" s="227" t="s">
        <v>732</v>
      </c>
      <c r="B31" s="231">
        <v>97166.14</v>
      </c>
      <c r="C31" s="231">
        <v>189500.38</v>
      </c>
      <c r="D31" s="231">
        <v>0</v>
      </c>
      <c r="E31" s="231">
        <v>0</v>
      </c>
      <c r="F31" s="231"/>
    </row>
    <row r="32" spans="1:6" ht="13.8">
      <c r="A32" s="229" t="s">
        <v>733</v>
      </c>
      <c r="B32" s="231">
        <v>0</v>
      </c>
      <c r="C32" s="231">
        <v>0</v>
      </c>
      <c r="D32" s="231">
        <v>0</v>
      </c>
      <c r="E32" s="231">
        <v>0</v>
      </c>
      <c r="F32" s="231"/>
    </row>
    <row r="33" spans="1:6" ht="13.8">
      <c r="A33" s="229" t="s">
        <v>734</v>
      </c>
      <c r="B33" s="231">
        <v>0</v>
      </c>
      <c r="C33" s="231">
        <v>0</v>
      </c>
      <c r="D33" s="231">
        <v>0</v>
      </c>
      <c r="E33" s="231">
        <v>0</v>
      </c>
      <c r="F33" s="231"/>
    </row>
    <row r="34" spans="1:6" ht="13.8">
      <c r="A34" s="229" t="s">
        <v>735</v>
      </c>
      <c r="B34" s="231">
        <v>0</v>
      </c>
      <c r="C34" s="231">
        <v>0</v>
      </c>
      <c r="D34" s="231">
        <v>0</v>
      </c>
      <c r="E34" s="231">
        <v>0</v>
      </c>
      <c r="F34" s="231"/>
    </row>
    <row r="35" spans="1:6" ht="13.8">
      <c r="A35" s="232" t="s">
        <v>736</v>
      </c>
      <c r="B35" s="231">
        <v>0</v>
      </c>
      <c r="C35" s="231">
        <v>0</v>
      </c>
      <c r="D35" s="231">
        <v>0</v>
      </c>
      <c r="E35" s="231">
        <v>0</v>
      </c>
      <c r="F35" s="231"/>
    </row>
    <row r="36" spans="1:6" ht="13.8">
      <c r="A36" s="230" t="s">
        <v>737</v>
      </c>
      <c r="B36" s="226">
        <v>0</v>
      </c>
      <c r="C36" s="226">
        <v>0</v>
      </c>
      <c r="D36" s="226">
        <v>0</v>
      </c>
      <c r="E36" s="226">
        <v>0</v>
      </c>
      <c r="F36" s="226"/>
    </row>
    <row r="37" spans="1:6" ht="13.8">
      <c r="A37" s="223" t="s">
        <v>738</v>
      </c>
      <c r="B37" s="222">
        <f t="shared" ref="B37:E37" si="7">+B38+B47+B52+B55+B56</f>
        <v>5377869</v>
      </c>
      <c r="C37" s="222">
        <f t="shared" si="7"/>
        <v>10755738</v>
      </c>
      <c r="D37" s="222">
        <f t="shared" si="7"/>
        <v>0</v>
      </c>
      <c r="E37" s="222">
        <f t="shared" si="7"/>
        <v>0</v>
      </c>
      <c r="F37" s="222"/>
    </row>
    <row r="38" spans="1:6" ht="13.8">
      <c r="A38" s="230" t="s">
        <v>739</v>
      </c>
      <c r="B38" s="226">
        <f t="shared" ref="B38:E38" si="8">+B39+B40+B41+B42+B43+B44+B45+B46</f>
        <v>0</v>
      </c>
      <c r="C38" s="226">
        <f t="shared" si="8"/>
        <v>0</v>
      </c>
      <c r="D38" s="226">
        <f t="shared" si="8"/>
        <v>0</v>
      </c>
      <c r="E38" s="226">
        <f t="shared" si="8"/>
        <v>0</v>
      </c>
      <c r="F38" s="226"/>
    </row>
    <row r="39" spans="1:6" ht="13.8">
      <c r="A39" s="235" t="s">
        <v>740</v>
      </c>
      <c r="B39" s="236">
        <v>0</v>
      </c>
      <c r="C39" s="236">
        <v>0</v>
      </c>
      <c r="D39" s="236">
        <v>0</v>
      </c>
      <c r="E39" s="236">
        <v>0</v>
      </c>
      <c r="F39" s="236"/>
    </row>
    <row r="40" spans="1:6" ht="4.5" customHeight="1">
      <c r="A40" s="235" t="s">
        <v>741</v>
      </c>
      <c r="B40" s="236">
        <v>0</v>
      </c>
      <c r="C40" s="236">
        <v>0</v>
      </c>
      <c r="D40" s="236">
        <v>0</v>
      </c>
      <c r="E40" s="236">
        <v>0</v>
      </c>
      <c r="F40" s="236"/>
    </row>
    <row r="41" spans="1:6" ht="13.8">
      <c r="A41" s="235" t="s">
        <v>742</v>
      </c>
      <c r="B41" s="236">
        <v>0</v>
      </c>
      <c r="C41" s="236">
        <v>0</v>
      </c>
      <c r="D41" s="236">
        <v>0</v>
      </c>
      <c r="E41" s="236">
        <v>0</v>
      </c>
      <c r="F41" s="236"/>
    </row>
    <row r="42" spans="1:6" ht="13.8">
      <c r="A42" s="235" t="s">
        <v>743</v>
      </c>
      <c r="B42" s="236">
        <v>0</v>
      </c>
      <c r="C42" s="236">
        <v>0</v>
      </c>
      <c r="D42" s="236">
        <v>0</v>
      </c>
      <c r="E42" s="236">
        <v>0</v>
      </c>
      <c r="F42" s="236"/>
    </row>
    <row r="43" spans="1:6" ht="13.8">
      <c r="A43" s="235" t="s">
        <v>744</v>
      </c>
      <c r="B43" s="236">
        <v>0</v>
      </c>
      <c r="C43" s="236">
        <v>0</v>
      </c>
      <c r="D43" s="236">
        <v>0</v>
      </c>
      <c r="E43" s="236">
        <v>0</v>
      </c>
      <c r="F43" s="236"/>
    </row>
    <row r="44" spans="1:6" ht="13.8">
      <c r="A44" s="235" t="s">
        <v>745</v>
      </c>
      <c r="B44" s="236">
        <v>0</v>
      </c>
      <c r="C44" s="236">
        <v>0</v>
      </c>
      <c r="D44" s="236">
        <v>0</v>
      </c>
      <c r="E44" s="236">
        <v>0</v>
      </c>
      <c r="F44" s="236"/>
    </row>
    <row r="45" spans="1:6" ht="13.8">
      <c r="A45" s="235" t="s">
        <v>746</v>
      </c>
      <c r="B45" s="236">
        <v>0</v>
      </c>
      <c r="C45" s="236">
        <v>0</v>
      </c>
      <c r="D45" s="236">
        <v>0</v>
      </c>
      <c r="E45" s="236">
        <v>0</v>
      </c>
      <c r="F45" s="236"/>
    </row>
    <row r="46" spans="1:6" ht="13.8">
      <c r="A46" s="235" t="s">
        <v>747</v>
      </c>
      <c r="B46" s="236">
        <v>0</v>
      </c>
      <c r="C46" s="236">
        <v>0</v>
      </c>
      <c r="D46" s="236">
        <v>0</v>
      </c>
      <c r="E46" s="236">
        <v>0</v>
      </c>
      <c r="F46" s="236"/>
    </row>
    <row r="47" spans="1:6" ht="13.8">
      <c r="A47" s="230" t="s">
        <v>748</v>
      </c>
      <c r="B47" s="226">
        <f t="shared" ref="B47" si="9">SUM(B48:B51)</f>
        <v>0</v>
      </c>
      <c r="C47" s="226">
        <f t="shared" ref="C47:E47" si="10">SUM(C48:C51)</f>
        <v>0</v>
      </c>
      <c r="D47" s="226">
        <f t="shared" si="10"/>
        <v>0</v>
      </c>
      <c r="E47" s="226">
        <f t="shared" si="10"/>
        <v>0</v>
      </c>
      <c r="F47" s="226"/>
    </row>
    <row r="48" spans="1:6" ht="13.8">
      <c r="A48" s="235" t="s">
        <v>749</v>
      </c>
      <c r="B48" s="236">
        <v>0</v>
      </c>
      <c r="C48" s="236">
        <v>0</v>
      </c>
      <c r="D48" s="236">
        <v>0</v>
      </c>
      <c r="E48" s="236">
        <v>0</v>
      </c>
      <c r="F48" s="236"/>
    </row>
    <row r="49" spans="1:6" ht="13.8">
      <c r="A49" s="235" t="s">
        <v>750</v>
      </c>
      <c r="B49" s="236">
        <v>0</v>
      </c>
      <c r="C49" s="236">
        <v>0</v>
      </c>
      <c r="D49" s="236">
        <v>0</v>
      </c>
      <c r="E49" s="236">
        <v>0</v>
      </c>
      <c r="F49" s="236"/>
    </row>
    <row r="50" spans="1:6" ht="13.8">
      <c r="A50" s="235" t="s">
        <v>751</v>
      </c>
      <c r="B50" s="236">
        <v>0</v>
      </c>
      <c r="C50" s="236">
        <v>0</v>
      </c>
      <c r="D50" s="236">
        <v>0</v>
      </c>
      <c r="E50" s="236">
        <v>0</v>
      </c>
      <c r="F50" s="236"/>
    </row>
    <row r="51" spans="1:6" ht="13.8">
      <c r="A51" s="235" t="s">
        <v>752</v>
      </c>
      <c r="B51" s="236">
        <v>0</v>
      </c>
      <c r="C51" s="236">
        <v>0</v>
      </c>
      <c r="D51" s="236">
        <v>0</v>
      </c>
      <c r="E51" s="236">
        <v>0</v>
      </c>
      <c r="F51" s="236"/>
    </row>
    <row r="52" spans="1:6" ht="13.8">
      <c r="A52" s="230" t="s">
        <v>753</v>
      </c>
      <c r="B52" s="226">
        <f t="shared" ref="B52:E52" si="11">B53+B54</f>
        <v>0</v>
      </c>
      <c r="C52" s="226">
        <f t="shared" si="11"/>
        <v>0</v>
      </c>
      <c r="D52" s="226">
        <f t="shared" si="11"/>
        <v>0</v>
      </c>
      <c r="E52" s="226">
        <f t="shared" si="11"/>
        <v>0</v>
      </c>
      <c r="F52" s="226"/>
    </row>
    <row r="53" spans="1:6" ht="13.8">
      <c r="A53" s="235" t="s">
        <v>754</v>
      </c>
      <c r="B53" s="236">
        <v>0</v>
      </c>
      <c r="C53" s="236">
        <v>0</v>
      </c>
      <c r="D53" s="236">
        <v>0</v>
      </c>
      <c r="E53" s="236">
        <v>0</v>
      </c>
      <c r="F53" s="236"/>
    </row>
    <row r="54" spans="1:6" ht="13.8">
      <c r="A54" s="235" t="s">
        <v>755</v>
      </c>
      <c r="B54" s="236">
        <v>0</v>
      </c>
      <c r="C54" s="236">
        <v>0</v>
      </c>
      <c r="D54" s="236">
        <v>0</v>
      </c>
      <c r="E54" s="236">
        <v>0</v>
      </c>
      <c r="F54" s="236"/>
    </row>
    <row r="55" spans="1:6" ht="13.8">
      <c r="A55" s="230" t="s">
        <v>756</v>
      </c>
      <c r="B55" s="226">
        <v>0</v>
      </c>
      <c r="C55" s="226">
        <v>0</v>
      </c>
      <c r="D55" s="226">
        <v>0</v>
      </c>
      <c r="E55" s="226">
        <v>0</v>
      </c>
      <c r="F55" s="226"/>
    </row>
    <row r="56" spans="1:6" ht="13.8">
      <c r="A56" s="230" t="s">
        <v>757</v>
      </c>
      <c r="B56" s="226">
        <v>5377869</v>
      </c>
      <c r="C56" s="226">
        <v>10755738</v>
      </c>
      <c r="D56" s="226">
        <v>0</v>
      </c>
      <c r="E56" s="226">
        <v>0</v>
      </c>
      <c r="F56" s="226"/>
    </row>
    <row r="57" spans="1:6" ht="13.8">
      <c r="A57" s="237"/>
      <c r="B57" s="238"/>
      <c r="C57" s="238"/>
      <c r="D57" s="238"/>
      <c r="E57" s="238"/>
      <c r="F57" s="238"/>
    </row>
    <row r="58" spans="1:6" ht="14.4" thickBot="1">
      <c r="A58" s="238"/>
      <c r="B58" s="239"/>
      <c r="C58" s="239"/>
      <c r="D58" s="239"/>
      <c r="E58" s="239"/>
      <c r="F58" s="239"/>
    </row>
    <row r="59" spans="1:6" ht="14.4" thickBot="1">
      <c r="A59" s="240" t="s">
        <v>210</v>
      </c>
      <c r="B59" s="241" t="s">
        <v>758</v>
      </c>
      <c r="C59" s="241" t="s">
        <v>758</v>
      </c>
      <c r="D59" s="241"/>
      <c r="E59" s="241"/>
      <c r="F59" s="241"/>
    </row>
    <row r="60" spans="1:6" ht="13.8">
      <c r="A60" s="223" t="s">
        <v>759</v>
      </c>
      <c r="B60" s="224">
        <f t="shared" ref="B60:E60" si="12">+B61-B62</f>
        <v>0</v>
      </c>
      <c r="C60" s="224">
        <f t="shared" si="12"/>
        <v>0</v>
      </c>
      <c r="D60" s="224">
        <f t="shared" si="12"/>
        <v>0</v>
      </c>
      <c r="E60" s="224">
        <f t="shared" si="12"/>
        <v>0</v>
      </c>
      <c r="F60" s="224"/>
    </row>
    <row r="61" spans="1:6" ht="13.8">
      <c r="A61" s="229" t="s">
        <v>760</v>
      </c>
      <c r="B61" s="242">
        <v>0</v>
      </c>
      <c r="C61" s="242">
        <v>0</v>
      </c>
      <c r="D61" s="242">
        <v>0</v>
      </c>
      <c r="E61" s="242">
        <v>0</v>
      </c>
      <c r="F61" s="242"/>
    </row>
    <row r="62" spans="1:6" ht="12.75" customHeight="1">
      <c r="A62" s="232" t="s">
        <v>761</v>
      </c>
      <c r="B62" s="243">
        <v>0</v>
      </c>
      <c r="C62" s="243">
        <v>0</v>
      </c>
      <c r="D62" s="243">
        <v>0</v>
      </c>
      <c r="E62" s="243">
        <v>0</v>
      </c>
      <c r="F62" s="243"/>
    </row>
    <row r="63" spans="1:6" ht="13.8">
      <c r="A63" s="238"/>
      <c r="B63" s="244"/>
      <c r="C63" s="244"/>
      <c r="D63" s="244"/>
      <c r="E63" s="244"/>
      <c r="F63" s="244"/>
    </row>
    <row r="64" spans="1:6" ht="14.4" thickBot="1">
      <c r="A64" s="245"/>
      <c r="B64" s="239"/>
      <c r="C64" s="239"/>
      <c r="D64" s="239"/>
      <c r="E64" s="239"/>
      <c r="F64" s="239"/>
    </row>
    <row r="65" spans="1:6" ht="19.5" customHeight="1" thickBot="1">
      <c r="A65" s="240" t="s">
        <v>210</v>
      </c>
      <c r="B65" s="241" t="s">
        <v>758</v>
      </c>
      <c r="C65" s="241" t="s">
        <v>758</v>
      </c>
      <c r="D65" s="241"/>
      <c r="E65" s="241"/>
      <c r="F65" s="241"/>
    </row>
    <row r="66" spans="1:6" ht="13.8">
      <c r="A66" s="223" t="s">
        <v>762</v>
      </c>
      <c r="B66" s="224">
        <f>+B67-B68</f>
        <v>0</v>
      </c>
      <c r="C66" s="224">
        <f>+C67-C68</f>
        <v>0</v>
      </c>
      <c r="D66" s="224">
        <f>+D67-D68</f>
        <v>0</v>
      </c>
      <c r="E66" s="224">
        <f>+E67-E68</f>
        <v>0</v>
      </c>
      <c r="F66" s="224"/>
    </row>
    <row r="67" spans="1:6" ht="13.8">
      <c r="A67" s="246" t="s">
        <v>716</v>
      </c>
      <c r="B67" s="247">
        <v>0</v>
      </c>
      <c r="C67" s="247">
        <v>0</v>
      </c>
      <c r="D67" s="247">
        <v>0</v>
      </c>
      <c r="E67" s="247">
        <v>0</v>
      </c>
      <c r="F67" s="247"/>
    </row>
    <row r="68" spans="1:6" ht="13.8">
      <c r="A68" s="229" t="s">
        <v>763</v>
      </c>
      <c r="B68" s="248">
        <v>0</v>
      </c>
      <c r="C68" s="248">
        <v>0</v>
      </c>
      <c r="D68" s="248">
        <v>0</v>
      </c>
      <c r="E68" s="248">
        <v>0</v>
      </c>
      <c r="F68" s="248"/>
    </row>
    <row r="69" spans="1:6" ht="13.8">
      <c r="A69" s="223" t="s">
        <v>764</v>
      </c>
      <c r="B69" s="224">
        <f t="shared" ref="B69:E69" si="13">+B70-B71</f>
        <v>0</v>
      </c>
      <c r="C69" s="224">
        <f t="shared" si="13"/>
        <v>0</v>
      </c>
      <c r="D69" s="224">
        <f t="shared" si="13"/>
        <v>0</v>
      </c>
      <c r="E69" s="224">
        <f t="shared" si="13"/>
        <v>0</v>
      </c>
      <c r="F69" s="224"/>
    </row>
    <row r="70" spans="1:6" ht="13.8">
      <c r="A70" s="246" t="s">
        <v>765</v>
      </c>
      <c r="B70" s="247">
        <v>0</v>
      </c>
      <c r="C70" s="247">
        <v>0</v>
      </c>
      <c r="D70" s="247">
        <v>0</v>
      </c>
      <c r="E70" s="247">
        <v>0</v>
      </c>
      <c r="F70" s="247"/>
    </row>
    <row r="71" spans="1:6" ht="13.8">
      <c r="A71" s="232" t="s">
        <v>766</v>
      </c>
      <c r="B71" s="243">
        <v>0</v>
      </c>
      <c r="C71" s="243">
        <v>0</v>
      </c>
      <c r="D71" s="243">
        <v>0</v>
      </c>
      <c r="E71" s="243">
        <v>0</v>
      </c>
      <c r="F71" s="243"/>
    </row>
    <row r="72" spans="1:6" ht="5.0999999999999996" customHeight="1">
      <c r="A72" s="238"/>
      <c r="B72" s="238"/>
      <c r="C72" s="238"/>
      <c r="D72" s="238"/>
      <c r="E72" s="238"/>
      <c r="F72" s="238"/>
    </row>
    <row r="73" spans="1:6" ht="13.8">
      <c r="A73" s="238"/>
      <c r="B73" s="238"/>
      <c r="C73" s="244"/>
      <c r="D73" s="238"/>
      <c r="E73" s="238"/>
      <c r="F73" s="238"/>
    </row>
    <row r="74" spans="1:6" ht="13.8">
      <c r="A74" s="238" t="s">
        <v>767</v>
      </c>
      <c r="B74" s="238"/>
      <c r="C74" s="238"/>
      <c r="D74" s="238"/>
      <c r="E74" s="238"/>
      <c r="F74" s="238"/>
    </row>
  </sheetData>
  <mergeCells count="2">
    <mergeCell ref="A1:F1"/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B37E-6686-47EF-BF7F-F93CBAC9131C}">
  <dimension ref="A1:I45"/>
  <sheetViews>
    <sheetView workbookViewId="0">
      <selection activeCell="A25" sqref="A25"/>
    </sheetView>
  </sheetViews>
  <sheetFormatPr baseColWidth="10" defaultRowHeight="14.4"/>
  <cols>
    <col min="1" max="1" width="56.5546875" customWidth="1"/>
    <col min="2" max="2" width="20.6640625" customWidth="1"/>
    <col min="3" max="3" width="21.5546875" customWidth="1"/>
    <col min="4" max="4" width="20.6640625" customWidth="1"/>
    <col min="5" max="5" width="26.33203125" customWidth="1"/>
    <col min="6" max="6" width="22.33203125" customWidth="1"/>
    <col min="7" max="7" width="20.6640625" customWidth="1"/>
    <col min="8" max="8" width="31" customWidth="1"/>
  </cols>
  <sheetData>
    <row r="1" spans="1:9" ht="25.8">
      <c r="A1" s="40" t="s">
        <v>125</v>
      </c>
      <c r="B1" s="40"/>
      <c r="C1" s="40"/>
      <c r="D1" s="40"/>
      <c r="E1" s="40"/>
      <c r="F1" s="40"/>
      <c r="G1" s="40"/>
      <c r="H1" s="40"/>
      <c r="I1" s="1"/>
    </row>
    <row r="2" spans="1:9">
      <c r="A2" s="31" t="s">
        <v>122</v>
      </c>
      <c r="B2" s="32"/>
      <c r="C2" s="32"/>
      <c r="D2" s="32"/>
      <c r="E2" s="32"/>
      <c r="F2" s="32"/>
      <c r="G2" s="32"/>
      <c r="H2" s="33"/>
    </row>
    <row r="3" spans="1:9">
      <c r="A3" s="34" t="s">
        <v>126</v>
      </c>
      <c r="B3" s="35"/>
      <c r="C3" s="35"/>
      <c r="D3" s="35"/>
      <c r="E3" s="35"/>
      <c r="F3" s="35"/>
      <c r="G3" s="35"/>
      <c r="H3" s="36"/>
    </row>
    <row r="4" spans="1:9">
      <c r="A4" s="34" t="s">
        <v>127</v>
      </c>
      <c r="B4" s="35"/>
      <c r="C4" s="35"/>
      <c r="D4" s="35"/>
      <c r="E4" s="35"/>
      <c r="F4" s="35"/>
      <c r="G4" s="35"/>
      <c r="H4" s="36"/>
    </row>
    <row r="5" spans="1:9">
      <c r="A5" s="37" t="s">
        <v>2</v>
      </c>
      <c r="B5" s="38"/>
      <c r="C5" s="38"/>
      <c r="D5" s="38"/>
      <c r="E5" s="38"/>
      <c r="F5" s="38"/>
      <c r="G5" s="38"/>
      <c r="H5" s="39"/>
    </row>
    <row r="6" spans="1:9" ht="43.2">
      <c r="A6" s="41" t="s">
        <v>128</v>
      </c>
      <c r="B6" s="42" t="s">
        <v>129</v>
      </c>
      <c r="C6" s="41" t="s">
        <v>130</v>
      </c>
      <c r="D6" s="41" t="s">
        <v>131</v>
      </c>
      <c r="E6" s="41" t="s">
        <v>132</v>
      </c>
      <c r="F6" s="41" t="s">
        <v>133</v>
      </c>
      <c r="G6" s="41" t="s">
        <v>134</v>
      </c>
      <c r="H6" s="43" t="s">
        <v>135</v>
      </c>
      <c r="I6" s="44"/>
    </row>
    <row r="7" spans="1:9">
      <c r="A7" s="12"/>
      <c r="B7" s="12"/>
      <c r="C7" s="12"/>
      <c r="D7" s="12"/>
      <c r="E7" s="12"/>
      <c r="F7" s="12"/>
      <c r="G7" s="12"/>
      <c r="H7" s="12"/>
      <c r="I7" s="44"/>
    </row>
    <row r="8" spans="1:9">
      <c r="A8" s="45" t="s">
        <v>136</v>
      </c>
      <c r="B8" s="46">
        <f>B9+B13</f>
        <v>0</v>
      </c>
      <c r="C8" s="46">
        <f>C9+C13</f>
        <v>0</v>
      </c>
      <c r="D8" s="46">
        <f t="shared" ref="D8:H8" si="0">D9+D13</f>
        <v>0</v>
      </c>
      <c r="E8" s="46">
        <f t="shared" si="0"/>
        <v>0</v>
      </c>
      <c r="F8" s="46">
        <f>F9+F13</f>
        <v>0</v>
      </c>
      <c r="G8" s="46">
        <f t="shared" si="0"/>
        <v>0</v>
      </c>
      <c r="H8" s="46">
        <f t="shared" si="0"/>
        <v>0</v>
      </c>
    </row>
    <row r="9" spans="1:9">
      <c r="A9" s="47" t="s">
        <v>137</v>
      </c>
      <c r="B9" s="48">
        <f>SUM(B10:B12)</f>
        <v>0</v>
      </c>
      <c r="C9" s="48">
        <f t="shared" ref="C9:H13" si="1">SUM(C10:C12)</f>
        <v>0</v>
      </c>
      <c r="D9" s="48">
        <f t="shared" si="1"/>
        <v>0</v>
      </c>
      <c r="E9" s="48">
        <f t="shared" si="1"/>
        <v>0</v>
      </c>
      <c r="F9" s="48">
        <f>B9+C9-D9+E9</f>
        <v>0</v>
      </c>
      <c r="G9" s="48">
        <f t="shared" si="1"/>
        <v>0</v>
      </c>
      <c r="H9" s="48">
        <f t="shared" si="1"/>
        <v>0</v>
      </c>
    </row>
    <row r="10" spans="1:9">
      <c r="A10" s="49" t="s">
        <v>138</v>
      </c>
      <c r="B10" s="50">
        <v>0</v>
      </c>
      <c r="C10" s="50">
        <v>0</v>
      </c>
      <c r="D10" s="50">
        <v>0</v>
      </c>
      <c r="E10" s="50">
        <v>0</v>
      </c>
      <c r="F10" s="48">
        <f>B10+C10-D10+E10</f>
        <v>0</v>
      </c>
      <c r="G10" s="50">
        <v>0</v>
      </c>
      <c r="H10" s="50">
        <v>0</v>
      </c>
    </row>
    <row r="11" spans="1:9">
      <c r="A11" s="49" t="s">
        <v>139</v>
      </c>
      <c r="B11" s="50">
        <v>0</v>
      </c>
      <c r="C11" s="48">
        <v>0</v>
      </c>
      <c r="D11" s="50">
        <v>0</v>
      </c>
      <c r="E11" s="50">
        <v>0</v>
      </c>
      <c r="F11" s="48">
        <f>B11+C11-D11+E11</f>
        <v>0</v>
      </c>
      <c r="G11" s="50">
        <v>0</v>
      </c>
      <c r="H11" s="48">
        <v>0</v>
      </c>
    </row>
    <row r="12" spans="1:9">
      <c r="A12" s="49" t="s">
        <v>140</v>
      </c>
      <c r="B12" s="50">
        <v>0</v>
      </c>
      <c r="C12" s="48">
        <v>0</v>
      </c>
      <c r="D12" s="50">
        <v>0</v>
      </c>
      <c r="E12" s="50">
        <v>0</v>
      </c>
      <c r="F12" s="48">
        <f>B12+C12-D12+E12</f>
        <v>0</v>
      </c>
      <c r="G12" s="50">
        <v>0</v>
      </c>
      <c r="H12" s="48">
        <v>0</v>
      </c>
    </row>
    <row r="13" spans="1:9">
      <c r="A13" s="47" t="s">
        <v>141</v>
      </c>
      <c r="B13" s="48">
        <f>SUM(B14:B16)</f>
        <v>0</v>
      </c>
      <c r="C13" s="48">
        <f t="shared" ref="C13:H13" si="2">SUM(C14:C16)</f>
        <v>0</v>
      </c>
      <c r="D13" s="48">
        <f t="shared" si="2"/>
        <v>0</v>
      </c>
      <c r="E13" s="48">
        <f t="shared" si="2"/>
        <v>0</v>
      </c>
      <c r="F13" s="48">
        <f t="shared" ref="F13" si="3">B13+C13-D13+E13</f>
        <v>0</v>
      </c>
      <c r="G13" s="48">
        <f t="shared" si="1"/>
        <v>0</v>
      </c>
      <c r="H13" s="48">
        <f t="shared" si="2"/>
        <v>0</v>
      </c>
    </row>
    <row r="14" spans="1:9">
      <c r="A14" s="49" t="s">
        <v>142</v>
      </c>
      <c r="B14" s="50">
        <v>0</v>
      </c>
      <c r="C14" s="50">
        <v>0</v>
      </c>
      <c r="D14" s="50">
        <v>0</v>
      </c>
      <c r="E14" s="50">
        <v>0</v>
      </c>
      <c r="F14" s="48">
        <f>B14+C14-D14+E14</f>
        <v>0</v>
      </c>
      <c r="G14" s="48">
        <v>0</v>
      </c>
      <c r="H14" s="50">
        <v>0</v>
      </c>
    </row>
    <row r="15" spans="1:9">
      <c r="A15" s="49" t="s">
        <v>143</v>
      </c>
      <c r="B15" s="50">
        <v>0</v>
      </c>
      <c r="C15" s="50">
        <v>0</v>
      </c>
      <c r="D15" s="50">
        <v>0</v>
      </c>
      <c r="E15" s="50">
        <v>0</v>
      </c>
      <c r="F15" s="48">
        <f>B15+C15-D15+E15</f>
        <v>0</v>
      </c>
      <c r="G15" s="48">
        <v>0</v>
      </c>
      <c r="H15" s="48">
        <v>0</v>
      </c>
    </row>
    <row r="16" spans="1:9">
      <c r="A16" s="49" t="s">
        <v>144</v>
      </c>
      <c r="B16" s="50">
        <v>0</v>
      </c>
      <c r="C16" s="50">
        <v>0</v>
      </c>
      <c r="D16" s="50">
        <v>0</v>
      </c>
      <c r="E16" s="50">
        <v>0</v>
      </c>
      <c r="F16" s="48">
        <f>B16+C16-D16+E16</f>
        <v>0</v>
      </c>
      <c r="G16" s="48">
        <v>0</v>
      </c>
      <c r="H16" s="48">
        <v>0</v>
      </c>
    </row>
    <row r="17" spans="1:8">
      <c r="A17" s="7"/>
      <c r="B17" s="51"/>
      <c r="C17" s="51"/>
      <c r="D17" s="51"/>
      <c r="E17" s="51"/>
      <c r="F17" s="51"/>
      <c r="G17" s="51"/>
      <c r="H17" s="51"/>
    </row>
    <row r="18" spans="1:8">
      <c r="A18" s="45" t="s">
        <v>145</v>
      </c>
      <c r="B18" s="46">
        <v>5826271.9400000004</v>
      </c>
      <c r="C18" s="52"/>
      <c r="D18" s="52"/>
      <c r="E18" s="52"/>
      <c r="F18" s="46">
        <v>3205141.94</v>
      </c>
      <c r="G18" s="52"/>
      <c r="H18" s="52"/>
    </row>
    <row r="19" spans="1:8">
      <c r="A19" s="7"/>
      <c r="B19" s="53"/>
      <c r="C19" s="53"/>
      <c r="D19" s="53"/>
      <c r="E19" s="53"/>
      <c r="F19" s="53"/>
      <c r="G19" s="53"/>
      <c r="H19" s="53"/>
    </row>
    <row r="20" spans="1:8">
      <c r="A20" s="45" t="s">
        <v>146</v>
      </c>
      <c r="B20" s="46">
        <f>B8+B18</f>
        <v>5826271.9400000004</v>
      </c>
      <c r="C20" s="46">
        <f t="shared" ref="C20:H20" si="4">C8+C18</f>
        <v>0</v>
      </c>
      <c r="D20" s="46">
        <f t="shared" si="4"/>
        <v>0</v>
      </c>
      <c r="E20" s="46">
        <f t="shared" si="4"/>
        <v>0</v>
      </c>
      <c r="F20" s="46">
        <f>F8+F18</f>
        <v>3205141.94</v>
      </c>
      <c r="G20" s="46">
        <f t="shared" si="4"/>
        <v>0</v>
      </c>
      <c r="H20" s="46">
        <f t="shared" si="4"/>
        <v>0</v>
      </c>
    </row>
    <row r="21" spans="1:8">
      <c r="A21" s="7"/>
      <c r="B21" s="54"/>
      <c r="C21" s="54"/>
      <c r="D21" s="54"/>
      <c r="E21" s="54"/>
      <c r="F21" s="54"/>
      <c r="G21" s="54"/>
      <c r="H21" s="54"/>
    </row>
    <row r="22" spans="1:8" ht="16.2">
      <c r="A22" s="45" t="s">
        <v>147</v>
      </c>
      <c r="B22" s="46">
        <f t="shared" ref="B22:H22" si="5">SUM(B23:B25)</f>
        <v>0</v>
      </c>
      <c r="C22" s="46">
        <f t="shared" si="5"/>
        <v>0</v>
      </c>
      <c r="D22" s="46">
        <f t="shared" si="5"/>
        <v>0</v>
      </c>
      <c r="E22" s="46">
        <f t="shared" si="5"/>
        <v>0</v>
      </c>
      <c r="F22" s="46">
        <f t="shared" si="5"/>
        <v>0</v>
      </c>
      <c r="G22" s="46">
        <f t="shared" si="5"/>
        <v>0</v>
      </c>
      <c r="H22" s="46">
        <f t="shared" si="5"/>
        <v>0</v>
      </c>
    </row>
    <row r="23" spans="1:8">
      <c r="A23" s="55" t="s">
        <v>148</v>
      </c>
      <c r="B23" s="48">
        <v>0</v>
      </c>
      <c r="C23" s="48">
        <v>0</v>
      </c>
      <c r="D23" s="48">
        <v>0</v>
      </c>
      <c r="E23" s="48">
        <v>0</v>
      </c>
      <c r="F23" s="48">
        <f>B23+C23-D23+E23</f>
        <v>0</v>
      </c>
      <c r="G23" s="48">
        <v>0</v>
      </c>
      <c r="H23" s="48">
        <v>0</v>
      </c>
    </row>
    <row r="24" spans="1:8">
      <c r="A24" s="55" t="s">
        <v>149</v>
      </c>
      <c r="B24" s="48">
        <v>0</v>
      </c>
      <c r="C24" s="48">
        <v>0</v>
      </c>
      <c r="D24" s="48">
        <v>0</v>
      </c>
      <c r="E24" s="48">
        <v>0</v>
      </c>
      <c r="F24" s="48">
        <f>B24+C24-D24+E24</f>
        <v>0</v>
      </c>
      <c r="G24" s="48">
        <v>0</v>
      </c>
      <c r="H24" s="48">
        <v>0</v>
      </c>
    </row>
    <row r="25" spans="1:8">
      <c r="A25" s="55" t="s">
        <v>150</v>
      </c>
      <c r="B25" s="48">
        <v>0</v>
      </c>
      <c r="C25" s="48">
        <v>0</v>
      </c>
      <c r="D25" s="48">
        <v>0</v>
      </c>
      <c r="E25" s="48">
        <v>0</v>
      </c>
      <c r="F25" s="48">
        <f>B25+C25-D25+E25</f>
        <v>0</v>
      </c>
      <c r="G25" s="48">
        <v>0</v>
      </c>
      <c r="H25" s="48">
        <v>0</v>
      </c>
    </row>
    <row r="26" spans="1:8">
      <c r="A26" s="56" t="s">
        <v>151</v>
      </c>
      <c r="B26" s="54"/>
      <c r="C26" s="54"/>
      <c r="D26" s="54"/>
      <c r="E26" s="54"/>
      <c r="F26" s="54"/>
      <c r="G26" s="54"/>
      <c r="H26" s="54"/>
    </row>
    <row r="27" spans="1:8" ht="16.2">
      <c r="A27" s="45" t="s">
        <v>152</v>
      </c>
      <c r="B27" s="46">
        <f>SUM(B28:B30)</f>
        <v>0</v>
      </c>
      <c r="C27" s="46">
        <f t="shared" ref="C27:H27" si="6">SUM(C28:C30)</f>
        <v>0</v>
      </c>
      <c r="D27" s="46">
        <f t="shared" si="6"/>
        <v>0</v>
      </c>
      <c r="E27" s="46">
        <f t="shared" si="6"/>
        <v>0</v>
      </c>
      <c r="F27" s="46">
        <f t="shared" si="6"/>
        <v>0</v>
      </c>
      <c r="G27" s="46">
        <f t="shared" si="6"/>
        <v>0</v>
      </c>
      <c r="H27" s="46">
        <f t="shared" si="6"/>
        <v>0</v>
      </c>
    </row>
    <row r="28" spans="1:8">
      <c r="A28" s="55" t="s">
        <v>153</v>
      </c>
      <c r="B28" s="48">
        <v>0</v>
      </c>
      <c r="C28" s="48">
        <v>0</v>
      </c>
      <c r="D28" s="48">
        <v>0</v>
      </c>
      <c r="E28" s="48">
        <v>0</v>
      </c>
      <c r="F28" s="48">
        <f>B28+C28-D28+E28</f>
        <v>0</v>
      </c>
      <c r="G28" s="48">
        <v>0</v>
      </c>
      <c r="H28" s="48">
        <v>0</v>
      </c>
    </row>
    <row r="29" spans="1:8">
      <c r="A29" s="55" t="s">
        <v>154</v>
      </c>
      <c r="B29" s="48">
        <v>0</v>
      </c>
      <c r="C29" s="48">
        <v>0</v>
      </c>
      <c r="D29" s="48">
        <v>0</v>
      </c>
      <c r="E29" s="48">
        <v>0</v>
      </c>
      <c r="F29" s="48">
        <f>B29+C29-D29+E29</f>
        <v>0</v>
      </c>
      <c r="G29" s="48">
        <v>0</v>
      </c>
      <c r="H29" s="48">
        <v>0</v>
      </c>
    </row>
    <row r="30" spans="1:8">
      <c r="A30" s="55" t="s">
        <v>155</v>
      </c>
      <c r="B30" s="48">
        <v>0</v>
      </c>
      <c r="C30" s="48">
        <v>0</v>
      </c>
      <c r="D30" s="48">
        <v>0</v>
      </c>
      <c r="E30" s="48">
        <v>0</v>
      </c>
      <c r="F30" s="48">
        <f>B30+C30-D30+E30</f>
        <v>0</v>
      </c>
      <c r="G30" s="48">
        <v>0</v>
      </c>
      <c r="H30" s="48">
        <v>0</v>
      </c>
    </row>
    <row r="31" spans="1:8">
      <c r="A31" s="57" t="s">
        <v>151</v>
      </c>
      <c r="B31" s="58"/>
      <c r="C31" s="58"/>
      <c r="D31" s="58"/>
      <c r="E31" s="58"/>
      <c r="F31" s="58"/>
      <c r="G31" s="58"/>
      <c r="H31" s="58"/>
    </row>
    <row r="32" spans="1:8">
      <c r="A32" s="1"/>
    </row>
    <row r="33" spans="1:8">
      <c r="A33" s="59" t="s">
        <v>156</v>
      </c>
      <c r="B33" s="59"/>
      <c r="C33" s="59"/>
      <c r="D33" s="59"/>
      <c r="E33" s="59"/>
      <c r="F33" s="59"/>
      <c r="G33" s="59"/>
      <c r="H33" s="59"/>
    </row>
    <row r="34" spans="1:8">
      <c r="A34" s="59"/>
      <c r="B34" s="59"/>
      <c r="C34" s="59"/>
      <c r="D34" s="59"/>
      <c r="E34" s="59"/>
      <c r="F34" s="59"/>
      <c r="G34" s="59"/>
      <c r="H34" s="59"/>
    </row>
    <row r="35" spans="1:8">
      <c r="A35" s="59"/>
      <c r="B35" s="59"/>
      <c r="C35" s="59"/>
      <c r="D35" s="59"/>
      <c r="E35" s="59"/>
      <c r="F35" s="59"/>
      <c r="G35" s="59"/>
      <c r="H35" s="59"/>
    </row>
    <row r="36" spans="1:8">
      <c r="A36" s="59"/>
      <c r="B36" s="59"/>
      <c r="C36" s="59"/>
      <c r="D36" s="59"/>
      <c r="E36" s="59"/>
      <c r="F36" s="59"/>
      <c r="G36" s="59"/>
      <c r="H36" s="59"/>
    </row>
    <row r="37" spans="1:8">
      <c r="A37" s="59"/>
      <c r="B37" s="59"/>
      <c r="C37" s="59"/>
      <c r="D37" s="59"/>
      <c r="E37" s="59"/>
      <c r="F37" s="59"/>
      <c r="G37" s="59"/>
      <c r="H37" s="59"/>
    </row>
    <row r="38" spans="1:8">
      <c r="A38" s="1"/>
    </row>
    <row r="39" spans="1:8" ht="28.8">
      <c r="A39" s="41" t="s">
        <v>157</v>
      </c>
      <c r="B39" s="41" t="s">
        <v>158</v>
      </c>
      <c r="C39" s="41" t="s">
        <v>159</v>
      </c>
      <c r="D39" s="41" t="s">
        <v>160</v>
      </c>
      <c r="E39" s="41" t="s">
        <v>161</v>
      </c>
      <c r="F39" s="43" t="s">
        <v>162</v>
      </c>
    </row>
    <row r="40" spans="1:8">
      <c r="A40" s="7"/>
      <c r="B40" s="12"/>
      <c r="C40" s="12"/>
      <c r="D40" s="12"/>
      <c r="E40" s="12"/>
      <c r="F40" s="12"/>
    </row>
    <row r="41" spans="1:8">
      <c r="A41" s="45" t="s">
        <v>163</v>
      </c>
      <c r="B41" s="60">
        <f>SUM(B42:B45)</f>
        <v>0</v>
      </c>
      <c r="C41" s="60">
        <f t="shared" ref="C41:F41" si="7">SUM(C42:C45)</f>
        <v>0</v>
      </c>
      <c r="D41" s="60">
        <f t="shared" si="7"/>
        <v>0</v>
      </c>
      <c r="E41" s="60">
        <f t="shared" si="7"/>
        <v>0</v>
      </c>
      <c r="F41" s="60">
        <f t="shared" si="7"/>
        <v>0</v>
      </c>
    </row>
    <row r="42" spans="1:8">
      <c r="A42" s="55" t="s">
        <v>164</v>
      </c>
      <c r="B42" s="61"/>
      <c r="C42" s="61"/>
      <c r="D42" s="61"/>
      <c r="E42" s="61"/>
      <c r="F42" s="61"/>
      <c r="G42" s="62"/>
      <c r="H42" s="62"/>
    </row>
    <row r="43" spans="1:8">
      <c r="A43" s="55" t="s">
        <v>165</v>
      </c>
      <c r="B43" s="61"/>
      <c r="C43" s="61"/>
      <c r="D43" s="61"/>
      <c r="E43" s="61"/>
      <c r="F43" s="61"/>
      <c r="G43" s="62"/>
      <c r="H43" s="62"/>
    </row>
    <row r="44" spans="1:8">
      <c r="A44" s="55" t="s">
        <v>166</v>
      </c>
      <c r="B44" s="61"/>
      <c r="C44" s="61"/>
      <c r="D44" s="61"/>
      <c r="E44" s="61"/>
      <c r="F44" s="61"/>
      <c r="G44" s="62"/>
      <c r="H44" s="62"/>
    </row>
    <row r="45" spans="1:8">
      <c r="A45" s="63" t="s">
        <v>151</v>
      </c>
      <c r="B45" s="13"/>
      <c r="C45" s="13"/>
      <c r="D45" s="13"/>
      <c r="E45" s="13"/>
      <c r="F45" s="13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B3143-07E8-4E47-962E-3E1F7354F9F7}">
  <dimension ref="A1:L21"/>
  <sheetViews>
    <sheetView workbookViewId="0">
      <selection activeCell="C10" sqref="C10"/>
    </sheetView>
  </sheetViews>
  <sheetFormatPr baseColWidth="10" defaultRowHeight="14.4"/>
  <cols>
    <col min="1" max="1" width="57" customWidth="1"/>
    <col min="2" max="11" width="21.6640625" customWidth="1"/>
  </cols>
  <sheetData>
    <row r="1" spans="1:12" ht="21">
      <c r="A1" s="30" t="s">
        <v>167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64"/>
    </row>
    <row r="2" spans="1:12">
      <c r="A2" s="31" t="s">
        <v>122</v>
      </c>
      <c r="B2" s="32"/>
      <c r="C2" s="32"/>
      <c r="D2" s="32"/>
      <c r="E2" s="32"/>
      <c r="F2" s="32"/>
      <c r="G2" s="32"/>
      <c r="H2" s="32"/>
      <c r="I2" s="32"/>
      <c r="J2" s="32"/>
      <c r="K2" s="33"/>
    </row>
    <row r="3" spans="1:12">
      <c r="A3" s="34" t="s">
        <v>168</v>
      </c>
      <c r="B3" s="35"/>
      <c r="C3" s="35"/>
      <c r="D3" s="35"/>
      <c r="E3" s="35"/>
      <c r="F3" s="35"/>
      <c r="G3" s="35"/>
      <c r="H3" s="35"/>
      <c r="I3" s="35"/>
      <c r="J3" s="35"/>
      <c r="K3" s="36"/>
    </row>
    <row r="4" spans="1:12">
      <c r="A4" s="34" t="s">
        <v>169</v>
      </c>
      <c r="B4" s="35"/>
      <c r="C4" s="35"/>
      <c r="D4" s="35"/>
      <c r="E4" s="35"/>
      <c r="F4" s="35"/>
      <c r="G4" s="35"/>
      <c r="H4" s="35"/>
      <c r="I4" s="35"/>
      <c r="J4" s="35"/>
      <c r="K4" s="36"/>
    </row>
    <row r="5" spans="1:12">
      <c r="A5" s="34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6"/>
    </row>
    <row r="6" spans="1:12" ht="72">
      <c r="A6" s="43" t="s">
        <v>170</v>
      </c>
      <c r="B6" s="43" t="s">
        <v>171</v>
      </c>
      <c r="C6" s="43" t="s">
        <v>172</v>
      </c>
      <c r="D6" s="43" t="s">
        <v>173</v>
      </c>
      <c r="E6" s="43" t="s">
        <v>174</v>
      </c>
      <c r="F6" s="43" t="s">
        <v>175</v>
      </c>
      <c r="G6" s="43" t="s">
        <v>176</v>
      </c>
      <c r="H6" s="43" t="s">
        <v>177</v>
      </c>
      <c r="I6" s="4" t="s">
        <v>178</v>
      </c>
      <c r="J6" s="4" t="s">
        <v>179</v>
      </c>
      <c r="K6" s="4" t="s">
        <v>180</v>
      </c>
    </row>
    <row r="7" spans="1:12">
      <c r="A7" s="65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2">
      <c r="A8" s="6" t="s">
        <v>181</v>
      </c>
      <c r="B8" s="66"/>
      <c r="C8" s="66"/>
      <c r="D8" s="66"/>
      <c r="E8" s="67">
        <f>SUM(E9:E12)</f>
        <v>0</v>
      </c>
      <c r="F8" s="68"/>
      <c r="G8" s="67">
        <f>SUM(G9:G12)</f>
        <v>0</v>
      </c>
      <c r="H8" s="67">
        <f>SUM(H9:H12)</f>
        <v>0</v>
      </c>
      <c r="I8" s="67">
        <f>SUM(I9:I12)</f>
        <v>0</v>
      </c>
      <c r="J8" s="67">
        <f>SUM(J9:J12)</f>
        <v>0</v>
      </c>
      <c r="K8" s="67">
        <f>SUM(K9:K12)</f>
        <v>0</v>
      </c>
    </row>
    <row r="9" spans="1:12">
      <c r="A9" s="69" t="s">
        <v>182</v>
      </c>
      <c r="B9" s="70"/>
      <c r="C9" s="70"/>
      <c r="D9" s="70"/>
      <c r="E9" s="71">
        <v>0</v>
      </c>
      <c r="F9" s="72"/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62"/>
    </row>
    <row r="10" spans="1:12">
      <c r="A10" s="69" t="s">
        <v>183</v>
      </c>
      <c r="B10" s="70"/>
      <c r="C10" s="70"/>
      <c r="D10" s="70"/>
      <c r="E10" s="71">
        <v>0</v>
      </c>
      <c r="F10" s="72"/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62"/>
    </row>
    <row r="11" spans="1:12">
      <c r="A11" s="69" t="s">
        <v>184</v>
      </c>
      <c r="B11" s="70"/>
      <c r="C11" s="70"/>
      <c r="D11" s="70"/>
      <c r="E11" s="71">
        <v>0</v>
      </c>
      <c r="F11" s="72"/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62"/>
    </row>
    <row r="12" spans="1:12">
      <c r="A12" s="69" t="s">
        <v>185</v>
      </c>
      <c r="B12" s="70"/>
      <c r="C12" s="70"/>
      <c r="D12" s="70"/>
      <c r="E12" s="71">
        <v>0</v>
      </c>
      <c r="F12" s="72"/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62"/>
    </row>
    <row r="13" spans="1:12">
      <c r="A13" s="73" t="s">
        <v>151</v>
      </c>
      <c r="B13" s="74"/>
      <c r="C13" s="74"/>
      <c r="D13" s="74"/>
      <c r="E13" s="75"/>
      <c r="F13" s="76"/>
      <c r="G13" s="75"/>
      <c r="H13" s="75"/>
      <c r="I13" s="75"/>
      <c r="J13" s="75"/>
      <c r="K13" s="75"/>
    </row>
    <row r="14" spans="1:12">
      <c r="A14" s="6" t="s">
        <v>186</v>
      </c>
      <c r="B14" s="66"/>
      <c r="C14" s="66"/>
      <c r="D14" s="66"/>
      <c r="E14" s="67">
        <f>SUM(E15:E18)</f>
        <v>0</v>
      </c>
      <c r="F14" s="68"/>
      <c r="G14" s="67">
        <f>SUM(G15:G18)</f>
        <v>0</v>
      </c>
      <c r="H14" s="67">
        <f>SUM(H15:H18)</f>
        <v>0</v>
      </c>
      <c r="I14" s="67">
        <f>SUM(I15:I18)</f>
        <v>0</v>
      </c>
      <c r="J14" s="67">
        <f>SUM(J15:J18)</f>
        <v>0</v>
      </c>
      <c r="K14" s="67">
        <f>SUM(K15:K18)</f>
        <v>0</v>
      </c>
    </row>
    <row r="15" spans="1:12">
      <c r="A15" s="69" t="s">
        <v>187</v>
      </c>
      <c r="B15" s="70"/>
      <c r="C15" s="70"/>
      <c r="D15" s="70"/>
      <c r="E15" s="71">
        <v>0</v>
      </c>
      <c r="F15" s="72"/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62"/>
    </row>
    <row r="16" spans="1:12">
      <c r="A16" s="69" t="s">
        <v>188</v>
      </c>
      <c r="B16" s="70"/>
      <c r="C16" s="70"/>
      <c r="D16" s="70"/>
      <c r="E16" s="71">
        <v>0</v>
      </c>
      <c r="F16" s="72"/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62"/>
    </row>
    <row r="17" spans="1:11">
      <c r="A17" s="69" t="s">
        <v>189</v>
      </c>
      <c r="B17" s="70"/>
      <c r="C17" s="70"/>
      <c r="D17" s="70"/>
      <c r="E17" s="71">
        <v>0</v>
      </c>
      <c r="F17" s="72"/>
      <c r="G17" s="71">
        <v>0</v>
      </c>
      <c r="H17" s="71">
        <v>0</v>
      </c>
      <c r="I17" s="71">
        <v>0</v>
      </c>
      <c r="J17" s="71">
        <v>0</v>
      </c>
      <c r="K17" s="71">
        <v>0</v>
      </c>
    </row>
    <row r="18" spans="1:11">
      <c r="A18" s="69" t="s">
        <v>190</v>
      </c>
      <c r="B18" s="70"/>
      <c r="C18" s="70"/>
      <c r="D18" s="70"/>
      <c r="E18" s="71">
        <v>0</v>
      </c>
      <c r="F18" s="72"/>
      <c r="G18" s="71">
        <v>0</v>
      </c>
      <c r="H18" s="71">
        <v>0</v>
      </c>
      <c r="I18" s="71">
        <v>0</v>
      </c>
      <c r="J18" s="71">
        <v>0</v>
      </c>
      <c r="K18" s="71">
        <v>0</v>
      </c>
    </row>
    <row r="19" spans="1:11">
      <c r="A19" s="73" t="s">
        <v>151</v>
      </c>
      <c r="B19" s="74"/>
      <c r="C19" s="74"/>
      <c r="D19" s="74"/>
      <c r="E19" s="75"/>
      <c r="F19" s="76"/>
      <c r="G19" s="75"/>
      <c r="H19" s="75"/>
      <c r="I19" s="75"/>
      <c r="J19" s="75"/>
      <c r="K19" s="75"/>
    </row>
    <row r="20" spans="1:11">
      <c r="A20" s="6" t="s">
        <v>191</v>
      </c>
      <c r="B20" s="66"/>
      <c r="C20" s="66"/>
      <c r="D20" s="66"/>
      <c r="E20" s="67">
        <f>E8+E14</f>
        <v>0</v>
      </c>
      <c r="F20" s="68"/>
      <c r="G20" s="67">
        <f>G8+G14</f>
        <v>0</v>
      </c>
      <c r="H20" s="67">
        <f>H8+H14</f>
        <v>0</v>
      </c>
      <c r="I20" s="67">
        <f>I8+I14</f>
        <v>0</v>
      </c>
      <c r="J20" s="67">
        <f>J8+J14</f>
        <v>0</v>
      </c>
      <c r="K20" s="67">
        <f>K8+K14</f>
        <v>0</v>
      </c>
    </row>
    <row r="21" spans="1:11">
      <c r="A21" s="77"/>
      <c r="B21" s="13"/>
      <c r="C21" s="13"/>
      <c r="D21" s="13"/>
      <c r="E21" s="13"/>
      <c r="F21" s="13"/>
      <c r="G21" s="78"/>
      <c r="H21" s="78"/>
      <c r="I21" s="78"/>
      <c r="J21" s="78"/>
      <c r="K21" s="78"/>
    </row>
  </sheetData>
  <mergeCells count="5"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CB7AF-B4AA-4063-AEF7-9341E3F50B28}">
  <dimension ref="A1:K75"/>
  <sheetViews>
    <sheetView workbookViewId="0">
      <selection activeCell="B25" sqref="B25"/>
    </sheetView>
  </sheetViews>
  <sheetFormatPr baseColWidth="10" defaultRowHeight="14.4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>
      <c r="A1" s="30" t="s">
        <v>192</v>
      </c>
      <c r="B1" s="30"/>
      <c r="C1" s="30"/>
      <c r="D1" s="30"/>
      <c r="E1" s="64"/>
      <c r="F1" s="64"/>
      <c r="G1" s="64"/>
      <c r="H1" s="64"/>
      <c r="I1" s="64"/>
      <c r="J1" s="64"/>
      <c r="K1" s="64"/>
    </row>
    <row r="2" spans="1:11">
      <c r="A2" s="31" t="s">
        <v>122</v>
      </c>
      <c r="B2" s="32"/>
      <c r="C2" s="32"/>
      <c r="D2" s="33"/>
    </row>
    <row r="3" spans="1:11">
      <c r="A3" s="34" t="s">
        <v>193</v>
      </c>
      <c r="B3" s="35"/>
      <c r="C3" s="35"/>
      <c r="D3" s="36"/>
    </row>
    <row r="4" spans="1:11">
      <c r="A4" s="34" t="s">
        <v>169</v>
      </c>
      <c r="B4" s="35"/>
      <c r="C4" s="35"/>
      <c r="D4" s="36"/>
    </row>
    <row r="5" spans="1:11">
      <c r="A5" s="37" t="s">
        <v>2</v>
      </c>
      <c r="B5" s="38"/>
      <c r="C5" s="38"/>
      <c r="D5" s="39"/>
    </row>
    <row r="7" spans="1:11" ht="28.8">
      <c r="A7" s="79" t="s">
        <v>4</v>
      </c>
      <c r="B7" s="43" t="s">
        <v>194</v>
      </c>
      <c r="C7" s="43" t="s">
        <v>195</v>
      </c>
      <c r="D7" s="43" t="s">
        <v>196</v>
      </c>
    </row>
    <row r="8" spans="1:11">
      <c r="A8" s="11" t="s">
        <v>197</v>
      </c>
      <c r="B8" s="80">
        <f>SUM(B9:B11)</f>
        <v>75469225.180000007</v>
      </c>
      <c r="C8" s="80">
        <f>SUM(C9:C11)</f>
        <v>54024541.229999997</v>
      </c>
      <c r="D8" s="80">
        <f>SUM(D9:D11)</f>
        <v>54024541.229999997</v>
      </c>
    </row>
    <row r="9" spans="1:11">
      <c r="A9" s="81" t="s">
        <v>198</v>
      </c>
      <c r="B9" s="82">
        <v>57405620.740000002</v>
      </c>
      <c r="C9" s="82">
        <v>40810548.719999999</v>
      </c>
      <c r="D9" s="82">
        <v>40810548.719999999</v>
      </c>
    </row>
    <row r="10" spans="1:11">
      <c r="A10" s="81" t="s">
        <v>199</v>
      </c>
      <c r="B10" s="82">
        <v>18063604.440000001</v>
      </c>
      <c r="C10" s="82">
        <v>13213992.51</v>
      </c>
      <c r="D10" s="82">
        <v>13213992.51</v>
      </c>
    </row>
    <row r="11" spans="1:11">
      <c r="A11" s="81" t="s">
        <v>200</v>
      </c>
      <c r="B11" s="83">
        <f>B44</f>
        <v>0</v>
      </c>
      <c r="C11" s="83">
        <f>C44</f>
        <v>0</v>
      </c>
      <c r="D11" s="83">
        <f>D44</f>
        <v>0</v>
      </c>
    </row>
    <row r="12" spans="1:11">
      <c r="A12" s="9"/>
      <c r="B12" s="84"/>
      <c r="C12" s="84"/>
      <c r="D12" s="84"/>
    </row>
    <row r="13" spans="1:11">
      <c r="A13" s="11" t="s">
        <v>201</v>
      </c>
      <c r="B13" s="80">
        <f>SUM(B14:B15)</f>
        <v>75469225.179999992</v>
      </c>
      <c r="C13" s="80">
        <f t="shared" ref="C13:D13" si="0">SUM(C14:C15)</f>
        <v>71234634.49000001</v>
      </c>
      <c r="D13" s="80">
        <f t="shared" si="0"/>
        <v>71234634.49000001</v>
      </c>
    </row>
    <row r="14" spans="1:11">
      <c r="A14" s="81" t="s">
        <v>202</v>
      </c>
      <c r="B14" s="82">
        <v>45799897.799999997</v>
      </c>
      <c r="C14" s="82">
        <v>15017298.789999999</v>
      </c>
      <c r="D14" s="82">
        <v>15017298.789999999</v>
      </c>
    </row>
    <row r="15" spans="1:11">
      <c r="A15" s="81" t="s">
        <v>203</v>
      </c>
      <c r="B15" s="82">
        <v>29669327.379999999</v>
      </c>
      <c r="C15" s="82">
        <v>56217335.700000003</v>
      </c>
      <c r="D15" s="82">
        <v>56217335.700000003</v>
      </c>
    </row>
    <row r="16" spans="1:11">
      <c r="A16" s="9"/>
      <c r="B16" s="84"/>
      <c r="C16" s="84"/>
      <c r="D16" s="84"/>
    </row>
    <row r="17" spans="1:4">
      <c r="A17" s="11" t="s">
        <v>204</v>
      </c>
      <c r="B17" s="85">
        <v>0</v>
      </c>
      <c r="C17" s="80">
        <f>C18+C19</f>
        <v>60635236.660000004</v>
      </c>
      <c r="D17" s="80">
        <f>D18+D19</f>
        <v>60635236.660000004</v>
      </c>
    </row>
    <row r="18" spans="1:4">
      <c r="A18" s="81" t="s">
        <v>205</v>
      </c>
      <c r="B18" s="86">
        <v>0</v>
      </c>
      <c r="C18" s="82">
        <v>50335320.100000001</v>
      </c>
      <c r="D18" s="82">
        <v>50335320.100000001</v>
      </c>
    </row>
    <row r="19" spans="1:4">
      <c r="A19" s="81" t="s">
        <v>206</v>
      </c>
      <c r="B19" s="86">
        <v>0</v>
      </c>
      <c r="C19" s="82">
        <v>10299916.560000001</v>
      </c>
      <c r="D19" s="82">
        <v>10299916.560000001</v>
      </c>
    </row>
    <row r="20" spans="1:4">
      <c r="A20" s="9"/>
      <c r="B20" s="84"/>
      <c r="C20" s="84"/>
      <c r="D20" s="84"/>
    </row>
    <row r="21" spans="1:4">
      <c r="A21" s="11" t="s">
        <v>207</v>
      </c>
      <c r="B21" s="80">
        <f>B8-B13+B17</f>
        <v>1.4901161193847656E-8</v>
      </c>
      <c r="C21" s="80">
        <f>C8-C13+C17</f>
        <v>43425143.399999991</v>
      </c>
      <c r="D21" s="80">
        <f>D8-D13+D17</f>
        <v>43425143.399999991</v>
      </c>
    </row>
    <row r="22" spans="1:4">
      <c r="A22" s="11"/>
      <c r="B22" s="84"/>
      <c r="C22" s="84"/>
      <c r="D22" s="84"/>
    </row>
    <row r="23" spans="1:4">
      <c r="A23" s="11" t="s">
        <v>208</v>
      </c>
      <c r="B23" s="80">
        <f>B21-B11</f>
        <v>1.4901161193847656E-8</v>
      </c>
      <c r="C23" s="80">
        <f>C21-C11</f>
        <v>43425143.399999991</v>
      </c>
      <c r="D23" s="80">
        <f>D21-D11</f>
        <v>43425143.399999991</v>
      </c>
    </row>
    <row r="24" spans="1:4">
      <c r="A24" s="11"/>
      <c r="B24" s="87"/>
      <c r="C24" s="87"/>
      <c r="D24" s="87"/>
    </row>
    <row r="25" spans="1:4">
      <c r="A25" s="88" t="s">
        <v>209</v>
      </c>
      <c r="B25" s="80">
        <f>B23-B17</f>
        <v>1.4901161193847656E-8</v>
      </c>
      <c r="C25" s="80">
        <f>C23-C17</f>
        <v>-17210093.260000013</v>
      </c>
      <c r="D25" s="80">
        <f>D23-D17</f>
        <v>-17210093.260000013</v>
      </c>
    </row>
    <row r="26" spans="1:4">
      <c r="A26" s="89"/>
      <c r="B26" s="90"/>
      <c r="C26" s="90"/>
      <c r="D26" s="90"/>
    </row>
    <row r="27" spans="1:4">
      <c r="A27" s="1"/>
      <c r="B27" s="91"/>
      <c r="C27" s="91"/>
      <c r="D27" s="91"/>
    </row>
    <row r="28" spans="1:4">
      <c r="A28" s="79" t="s">
        <v>210</v>
      </c>
      <c r="B28" s="92" t="s">
        <v>211</v>
      </c>
      <c r="C28" s="92" t="s">
        <v>195</v>
      </c>
      <c r="D28" s="92" t="s">
        <v>212</v>
      </c>
    </row>
    <row r="29" spans="1:4">
      <c r="A29" s="11" t="s">
        <v>213</v>
      </c>
      <c r="B29" s="93">
        <f>SUM(B30:B31)</f>
        <v>0</v>
      </c>
      <c r="C29" s="93">
        <f>SUM(C30:C31)</f>
        <v>0</v>
      </c>
      <c r="D29" s="93">
        <f>SUM(D30:D31)</f>
        <v>0</v>
      </c>
    </row>
    <row r="30" spans="1:4">
      <c r="A30" s="81" t="s">
        <v>214</v>
      </c>
      <c r="B30" s="94">
        <v>0</v>
      </c>
      <c r="C30" s="94">
        <v>0</v>
      </c>
      <c r="D30" s="94">
        <v>0</v>
      </c>
    </row>
    <row r="31" spans="1:4">
      <c r="A31" s="81" t="s">
        <v>215</v>
      </c>
      <c r="B31" s="94">
        <v>0</v>
      </c>
      <c r="C31" s="94">
        <v>0</v>
      </c>
      <c r="D31" s="94">
        <v>0</v>
      </c>
    </row>
    <row r="32" spans="1:4">
      <c r="A32" s="7"/>
      <c r="B32" s="95"/>
      <c r="C32" s="95"/>
      <c r="D32" s="95"/>
    </row>
    <row r="33" spans="1:4">
      <c r="A33" s="11" t="s">
        <v>216</v>
      </c>
      <c r="B33" s="93">
        <f>B25+B29</f>
        <v>1.4901161193847656E-8</v>
      </c>
      <c r="C33" s="93">
        <f>C25+C29</f>
        <v>-17210093.260000013</v>
      </c>
      <c r="D33" s="93">
        <f>D25+D29</f>
        <v>-17210093.260000013</v>
      </c>
    </row>
    <row r="34" spans="1:4">
      <c r="A34" s="77"/>
      <c r="B34" s="25"/>
      <c r="C34" s="25"/>
      <c r="D34" s="25"/>
    </row>
    <row r="35" spans="1:4">
      <c r="A35" s="1"/>
      <c r="B35" s="91"/>
      <c r="C35" s="91"/>
      <c r="D35" s="91"/>
    </row>
    <row r="36" spans="1:4" ht="28.8">
      <c r="A36" s="79" t="s">
        <v>210</v>
      </c>
      <c r="B36" s="92" t="s">
        <v>217</v>
      </c>
      <c r="C36" s="92" t="s">
        <v>195</v>
      </c>
      <c r="D36" s="92" t="s">
        <v>196</v>
      </c>
    </row>
    <row r="37" spans="1:4">
      <c r="A37" s="11" t="s">
        <v>218</v>
      </c>
      <c r="B37" s="93">
        <f>SUM(B38:B39)</f>
        <v>0</v>
      </c>
      <c r="C37" s="93">
        <f>SUM(C38:C39)</f>
        <v>0</v>
      </c>
      <c r="D37" s="93">
        <f>SUM(D38:D39)</f>
        <v>0</v>
      </c>
    </row>
    <row r="38" spans="1:4">
      <c r="A38" s="81" t="s">
        <v>219</v>
      </c>
      <c r="B38" s="94">
        <v>0</v>
      </c>
      <c r="C38" s="94">
        <v>0</v>
      </c>
      <c r="D38" s="94">
        <v>0</v>
      </c>
    </row>
    <row r="39" spans="1:4">
      <c r="A39" s="81" t="s">
        <v>220</v>
      </c>
      <c r="B39" s="94">
        <v>0</v>
      </c>
      <c r="C39" s="94">
        <v>0</v>
      </c>
      <c r="D39" s="94">
        <v>0</v>
      </c>
    </row>
    <row r="40" spans="1:4">
      <c r="A40" s="11" t="s">
        <v>221</v>
      </c>
      <c r="B40" s="93">
        <f>SUM(B41:B42)</f>
        <v>0</v>
      </c>
      <c r="C40" s="93">
        <f>SUM(C41:C42)</f>
        <v>0</v>
      </c>
      <c r="D40" s="93">
        <f>SUM(D41:D42)</f>
        <v>0</v>
      </c>
    </row>
    <row r="41" spans="1:4">
      <c r="A41" s="81" t="s">
        <v>222</v>
      </c>
      <c r="B41" s="94">
        <v>0</v>
      </c>
      <c r="C41" s="94">
        <v>0</v>
      </c>
      <c r="D41" s="94">
        <v>0</v>
      </c>
    </row>
    <row r="42" spans="1:4">
      <c r="A42" s="81" t="s">
        <v>223</v>
      </c>
      <c r="B42" s="94">
        <v>0</v>
      </c>
      <c r="C42" s="94">
        <v>0</v>
      </c>
      <c r="D42" s="94">
        <v>0</v>
      </c>
    </row>
    <row r="43" spans="1:4">
      <c r="A43" s="7"/>
      <c r="B43" s="95"/>
      <c r="C43" s="95"/>
      <c r="D43" s="95"/>
    </row>
    <row r="44" spans="1:4">
      <c r="A44" s="11" t="s">
        <v>224</v>
      </c>
      <c r="B44" s="93">
        <f>B37-B40</f>
        <v>0</v>
      </c>
      <c r="C44" s="93">
        <f>C37-C40</f>
        <v>0</v>
      </c>
      <c r="D44" s="93">
        <f>D37-D40</f>
        <v>0</v>
      </c>
    </row>
    <row r="45" spans="1:4">
      <c r="A45" s="96"/>
      <c r="B45" s="97"/>
      <c r="C45" s="97"/>
      <c r="D45" s="97"/>
    </row>
    <row r="46" spans="1:4">
      <c r="B46" s="91"/>
      <c r="C46" s="91"/>
      <c r="D46" s="91"/>
    </row>
    <row r="47" spans="1:4" ht="28.8">
      <c r="A47" s="79" t="s">
        <v>210</v>
      </c>
      <c r="B47" s="92" t="s">
        <v>217</v>
      </c>
      <c r="C47" s="92" t="s">
        <v>195</v>
      </c>
      <c r="D47" s="92" t="s">
        <v>196</v>
      </c>
    </row>
    <row r="48" spans="1:4">
      <c r="A48" s="98" t="s">
        <v>225</v>
      </c>
      <c r="B48" s="99">
        <v>57405620.740000002</v>
      </c>
      <c r="C48" s="99">
        <v>40810548.719999999</v>
      </c>
      <c r="D48" s="99">
        <v>40810548.719999999</v>
      </c>
    </row>
    <row r="49" spans="1:4">
      <c r="A49" s="100" t="s">
        <v>226</v>
      </c>
      <c r="B49" s="93">
        <f>B50-B51</f>
        <v>0</v>
      </c>
      <c r="C49" s="93">
        <f>C50-C51</f>
        <v>0</v>
      </c>
      <c r="D49" s="93">
        <f>D50-D51</f>
        <v>0</v>
      </c>
    </row>
    <row r="50" spans="1:4">
      <c r="A50" s="101" t="s">
        <v>219</v>
      </c>
      <c r="B50" s="94">
        <v>0</v>
      </c>
      <c r="C50" s="94">
        <v>0</v>
      </c>
      <c r="D50" s="94">
        <v>0</v>
      </c>
    </row>
    <row r="51" spans="1:4">
      <c r="A51" s="101" t="s">
        <v>222</v>
      </c>
      <c r="B51" s="94">
        <v>0</v>
      </c>
      <c r="C51" s="94">
        <v>0</v>
      </c>
      <c r="D51" s="94">
        <v>0</v>
      </c>
    </row>
    <row r="52" spans="1:4">
      <c r="A52" s="7"/>
      <c r="B52" s="95"/>
      <c r="C52" s="95"/>
      <c r="D52" s="95"/>
    </row>
    <row r="53" spans="1:4">
      <c r="A53" s="81" t="s">
        <v>202</v>
      </c>
      <c r="B53" s="94">
        <v>45799897.799999997</v>
      </c>
      <c r="C53" s="94">
        <v>15017298.789999999</v>
      </c>
      <c r="D53" s="94">
        <v>15017298.789999999</v>
      </c>
    </row>
    <row r="54" spans="1:4">
      <c r="A54" s="7"/>
      <c r="B54" s="95"/>
      <c r="C54" s="95"/>
      <c r="D54" s="95"/>
    </row>
    <row r="55" spans="1:4">
      <c r="A55" s="81" t="s">
        <v>205</v>
      </c>
      <c r="B55" s="102"/>
      <c r="C55" s="94">
        <v>50335320.100000001</v>
      </c>
      <c r="D55" s="94">
        <v>50335320.100000001</v>
      </c>
    </row>
    <row r="56" spans="1:4">
      <c r="A56" s="7"/>
      <c r="B56" s="95"/>
      <c r="C56" s="95"/>
      <c r="D56" s="95"/>
    </row>
    <row r="57" spans="1:4" ht="28.8">
      <c r="A57" s="88" t="s">
        <v>227</v>
      </c>
      <c r="B57" s="93">
        <f>B48+B49-B53+B55</f>
        <v>11605722.940000005</v>
      </c>
      <c r="C57" s="93">
        <f>C48+C49-C53+C55</f>
        <v>76128570.030000001</v>
      </c>
      <c r="D57" s="93">
        <f>D48+D49-D53+D55</f>
        <v>76128570.030000001</v>
      </c>
    </row>
    <row r="58" spans="1:4">
      <c r="A58" s="103"/>
      <c r="B58" s="104"/>
      <c r="C58" s="104"/>
      <c r="D58" s="104"/>
    </row>
    <row r="59" spans="1:4">
      <c r="A59" s="88" t="s">
        <v>228</v>
      </c>
      <c r="B59" s="93">
        <f>B57-B49</f>
        <v>11605722.940000005</v>
      </c>
      <c r="C59" s="93">
        <f>C57-C49</f>
        <v>76128570.030000001</v>
      </c>
      <c r="D59" s="93">
        <f>D57-D49</f>
        <v>76128570.030000001</v>
      </c>
    </row>
    <row r="60" spans="1:4">
      <c r="A60" s="77"/>
      <c r="B60" s="97"/>
      <c r="C60" s="97"/>
      <c r="D60" s="97"/>
    </row>
    <row r="61" spans="1:4">
      <c r="B61" s="105"/>
      <c r="C61" s="105"/>
      <c r="D61" s="105"/>
    </row>
    <row r="62" spans="1:4" ht="28.8">
      <c r="A62" s="79" t="s">
        <v>210</v>
      </c>
      <c r="B62" s="92" t="s">
        <v>217</v>
      </c>
      <c r="C62" s="92" t="s">
        <v>195</v>
      </c>
      <c r="D62" s="92" t="s">
        <v>196</v>
      </c>
    </row>
    <row r="63" spans="1:4">
      <c r="A63" s="98" t="s">
        <v>199</v>
      </c>
      <c r="B63" s="106">
        <v>18063604.440000001</v>
      </c>
      <c r="C63" s="106">
        <v>13213992.51</v>
      </c>
      <c r="D63" s="106">
        <v>13213992.51</v>
      </c>
    </row>
    <row r="64" spans="1:4">
      <c r="A64" s="100" t="s">
        <v>229</v>
      </c>
      <c r="B64" s="80">
        <f>B65-B66</f>
        <v>0</v>
      </c>
      <c r="C64" s="80">
        <f>C65-C66</f>
        <v>0</v>
      </c>
      <c r="D64" s="80">
        <f>D65-D66</f>
        <v>0</v>
      </c>
    </row>
    <row r="65" spans="1:4">
      <c r="A65" s="101" t="s">
        <v>220</v>
      </c>
      <c r="B65" s="82">
        <v>0</v>
      </c>
      <c r="C65" s="82">
        <v>0</v>
      </c>
      <c r="D65" s="82">
        <v>0</v>
      </c>
    </row>
    <row r="66" spans="1:4">
      <c r="A66" s="101" t="s">
        <v>223</v>
      </c>
      <c r="B66" s="82">
        <v>0</v>
      </c>
      <c r="C66" s="82">
        <v>0</v>
      </c>
      <c r="D66" s="82">
        <v>0</v>
      </c>
    </row>
    <row r="67" spans="1:4">
      <c r="A67" s="7"/>
      <c r="B67" s="84"/>
      <c r="C67" s="84"/>
      <c r="D67" s="84"/>
    </row>
    <row r="68" spans="1:4">
      <c r="A68" s="81" t="s">
        <v>230</v>
      </c>
      <c r="B68" s="82">
        <v>29669327.379999999</v>
      </c>
      <c r="C68" s="82">
        <v>56217335.700000003</v>
      </c>
      <c r="D68" s="82">
        <v>56217335.700000003</v>
      </c>
    </row>
    <row r="69" spans="1:4">
      <c r="A69" s="7"/>
      <c r="B69" s="84"/>
      <c r="C69" s="84"/>
      <c r="D69" s="84"/>
    </row>
    <row r="70" spans="1:4">
      <c r="A70" s="81" t="s">
        <v>206</v>
      </c>
      <c r="B70" s="107">
        <v>0</v>
      </c>
      <c r="C70" s="82">
        <v>10299916.560000001</v>
      </c>
      <c r="D70" s="82">
        <v>10299916.560000001</v>
      </c>
    </row>
    <row r="71" spans="1:4">
      <c r="A71" s="7"/>
      <c r="B71" s="84"/>
      <c r="C71" s="84"/>
      <c r="D71" s="84"/>
    </row>
    <row r="72" spans="1:4" ht="28.8">
      <c r="A72" s="88" t="s">
        <v>231</v>
      </c>
      <c r="B72" s="80">
        <f>B63+B64-B68+B70</f>
        <v>-11605722.939999998</v>
      </c>
      <c r="C72" s="80">
        <f>C63+C64-C68+C70</f>
        <v>-32703426.630000003</v>
      </c>
      <c r="D72" s="80">
        <f>D63+D64-D68+D70</f>
        <v>-32703426.630000003</v>
      </c>
    </row>
    <row r="73" spans="1:4">
      <c r="A73" s="7"/>
      <c r="B73" s="84"/>
      <c r="C73" s="84"/>
      <c r="D73" s="84"/>
    </row>
    <row r="74" spans="1:4">
      <c r="A74" s="88" t="s">
        <v>232</v>
      </c>
      <c r="B74" s="80">
        <f>B72-B64</f>
        <v>-11605722.939999998</v>
      </c>
      <c r="C74" s="80">
        <f>C72-C64</f>
        <v>-32703426.630000003</v>
      </c>
      <c r="D74" s="80">
        <f>D72-D64</f>
        <v>-32703426.630000003</v>
      </c>
    </row>
    <row r="75" spans="1:4">
      <c r="A75" s="77"/>
      <c r="B75" s="108"/>
      <c r="C75" s="108"/>
      <c r="D75" s="108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3ECA5-8755-4EEA-9203-B32D74576B9C}">
  <dimension ref="A1:H80"/>
  <sheetViews>
    <sheetView workbookViewId="0">
      <selection activeCell="B16" sqref="B16"/>
    </sheetView>
  </sheetViews>
  <sheetFormatPr baseColWidth="10" defaultRowHeight="14.4"/>
  <cols>
    <col min="1" max="1" width="85.44140625" customWidth="1"/>
    <col min="2" max="2" width="21" customWidth="1"/>
    <col min="3" max="3" width="20.33203125" customWidth="1"/>
    <col min="4" max="6" width="21.109375" customWidth="1"/>
    <col min="7" max="7" width="19.88671875" customWidth="1"/>
  </cols>
  <sheetData>
    <row r="1" spans="1:8" ht="21">
      <c r="A1" s="109" t="s">
        <v>233</v>
      </c>
      <c r="B1" s="109"/>
      <c r="C1" s="109"/>
      <c r="D1" s="109"/>
      <c r="E1" s="109"/>
      <c r="F1" s="109"/>
      <c r="G1" s="109"/>
      <c r="H1" s="110"/>
    </row>
    <row r="2" spans="1:8">
      <c r="A2" s="31" t="s">
        <v>122</v>
      </c>
      <c r="B2" s="32"/>
      <c r="C2" s="32"/>
      <c r="D2" s="32"/>
      <c r="E2" s="32"/>
      <c r="F2" s="32"/>
      <c r="G2" s="33"/>
    </row>
    <row r="3" spans="1:8">
      <c r="A3" s="34" t="s">
        <v>234</v>
      </c>
      <c r="B3" s="35"/>
      <c r="C3" s="35"/>
      <c r="D3" s="35"/>
      <c r="E3" s="35"/>
      <c r="F3" s="35"/>
      <c r="G3" s="36"/>
    </row>
    <row r="4" spans="1:8">
      <c r="A4" s="34" t="s">
        <v>169</v>
      </c>
      <c r="B4" s="35"/>
      <c r="C4" s="35"/>
      <c r="D4" s="35"/>
      <c r="E4" s="35"/>
      <c r="F4" s="35"/>
      <c r="G4" s="36"/>
    </row>
    <row r="5" spans="1:8">
      <c r="A5" s="37" t="s">
        <v>2</v>
      </c>
      <c r="B5" s="38"/>
      <c r="C5" s="38"/>
      <c r="D5" s="38"/>
      <c r="E5" s="38"/>
      <c r="F5" s="38"/>
      <c r="G5" s="39"/>
    </row>
    <row r="6" spans="1:8">
      <c r="A6" s="111" t="s">
        <v>235</v>
      </c>
      <c r="B6" s="112" t="s">
        <v>236</v>
      </c>
      <c r="C6" s="112"/>
      <c r="D6" s="112"/>
      <c r="E6" s="112"/>
      <c r="F6" s="112"/>
      <c r="G6" s="112" t="s">
        <v>237</v>
      </c>
    </row>
    <row r="7" spans="1:8" ht="28.8">
      <c r="A7" s="113"/>
      <c r="B7" s="114" t="s">
        <v>238</v>
      </c>
      <c r="C7" s="43" t="s">
        <v>239</v>
      </c>
      <c r="D7" s="114" t="s">
        <v>240</v>
      </c>
      <c r="E7" s="114" t="s">
        <v>195</v>
      </c>
      <c r="F7" s="114" t="s">
        <v>241</v>
      </c>
      <c r="G7" s="112"/>
    </row>
    <row r="8" spans="1:8">
      <c r="A8" s="115" t="s">
        <v>242</v>
      </c>
      <c r="B8" s="116"/>
      <c r="C8" s="116"/>
      <c r="D8" s="116"/>
      <c r="E8" s="116"/>
      <c r="F8" s="116"/>
      <c r="G8" s="116"/>
    </row>
    <row r="9" spans="1:8">
      <c r="A9" s="81" t="s">
        <v>243</v>
      </c>
      <c r="B9" s="94">
        <v>88039.65</v>
      </c>
      <c r="C9" s="94">
        <v>0</v>
      </c>
      <c r="D9" s="117">
        <f>B9+C9</f>
        <v>88039.65</v>
      </c>
      <c r="E9" s="94">
        <v>55690</v>
      </c>
      <c r="F9" s="94">
        <v>55690</v>
      </c>
      <c r="G9" s="117">
        <f>F9-B9</f>
        <v>-32349.649999999994</v>
      </c>
      <c r="H9" s="118"/>
    </row>
    <row r="10" spans="1:8">
      <c r="A10" s="81" t="s">
        <v>244</v>
      </c>
      <c r="B10" s="94">
        <v>0</v>
      </c>
      <c r="C10" s="94">
        <v>0</v>
      </c>
      <c r="D10" s="117">
        <f t="shared" ref="D10:D15" si="0">B10+C10</f>
        <v>0</v>
      </c>
      <c r="E10" s="94">
        <v>0</v>
      </c>
      <c r="F10" s="94">
        <v>0</v>
      </c>
      <c r="G10" s="117">
        <f t="shared" ref="G10:G39" si="1">F10-B10</f>
        <v>0</v>
      </c>
    </row>
    <row r="11" spans="1:8">
      <c r="A11" s="81" t="s">
        <v>245</v>
      </c>
      <c r="B11" s="94">
        <v>0</v>
      </c>
      <c r="C11" s="94">
        <v>0</v>
      </c>
      <c r="D11" s="117">
        <f t="shared" si="0"/>
        <v>0</v>
      </c>
      <c r="E11" s="94">
        <v>0</v>
      </c>
      <c r="F11" s="94">
        <v>0</v>
      </c>
      <c r="G11" s="117">
        <f t="shared" si="1"/>
        <v>0</v>
      </c>
    </row>
    <row r="12" spans="1:8">
      <c r="A12" s="81" t="s">
        <v>246</v>
      </c>
      <c r="B12" s="94">
        <v>68144.259999999995</v>
      </c>
      <c r="C12" s="94">
        <v>0</v>
      </c>
      <c r="D12" s="117">
        <f t="shared" si="0"/>
        <v>68144.259999999995</v>
      </c>
      <c r="E12" s="94">
        <v>19098.060000000001</v>
      </c>
      <c r="F12" s="94">
        <v>19098.060000000001</v>
      </c>
      <c r="G12" s="117">
        <f t="shared" si="1"/>
        <v>-49046.2</v>
      </c>
    </row>
    <row r="13" spans="1:8">
      <c r="A13" s="81" t="s">
        <v>247</v>
      </c>
      <c r="B13" s="94">
        <v>54309.23</v>
      </c>
      <c r="C13" s="94">
        <v>0</v>
      </c>
      <c r="D13" s="117">
        <f t="shared" si="0"/>
        <v>54309.23</v>
      </c>
      <c r="E13" s="94">
        <v>50896.45</v>
      </c>
      <c r="F13" s="94">
        <v>50896.45</v>
      </c>
      <c r="G13" s="117">
        <f t="shared" si="1"/>
        <v>-3412.7800000000061</v>
      </c>
    </row>
    <row r="14" spans="1:8">
      <c r="A14" s="81" t="s">
        <v>248</v>
      </c>
      <c r="B14" s="94">
        <v>108088.56</v>
      </c>
      <c r="C14" s="94">
        <v>0</v>
      </c>
      <c r="D14" s="117">
        <f t="shared" si="0"/>
        <v>108088.56</v>
      </c>
      <c r="E14" s="94">
        <v>224765.75</v>
      </c>
      <c r="F14" s="94">
        <v>224765.75</v>
      </c>
      <c r="G14" s="117">
        <f t="shared" si="1"/>
        <v>116677.19</v>
      </c>
    </row>
    <row r="15" spans="1:8">
      <c r="A15" s="81" t="s">
        <v>249</v>
      </c>
      <c r="B15" s="94">
        <v>0</v>
      </c>
      <c r="C15" s="94">
        <v>0</v>
      </c>
      <c r="D15" s="117">
        <f t="shared" si="0"/>
        <v>0</v>
      </c>
      <c r="E15" s="94">
        <v>0</v>
      </c>
      <c r="F15" s="94">
        <v>0</v>
      </c>
      <c r="G15" s="117">
        <f t="shared" si="1"/>
        <v>0</v>
      </c>
    </row>
    <row r="16" spans="1:8">
      <c r="A16" s="119" t="s">
        <v>250</v>
      </c>
      <c r="B16" s="117">
        <f t="shared" ref="B16:F16" si="2">SUM(B17:B27)</f>
        <v>45062120.469999999</v>
      </c>
      <c r="C16" s="117">
        <f t="shared" si="2"/>
        <v>0</v>
      </c>
      <c r="D16" s="117">
        <f t="shared" si="2"/>
        <v>45062120.469999999</v>
      </c>
      <c r="E16" s="117">
        <f t="shared" si="2"/>
        <v>32285554.640000001</v>
      </c>
      <c r="F16" s="117">
        <f t="shared" si="2"/>
        <v>32285554.640000001</v>
      </c>
      <c r="G16" s="117">
        <f t="shared" si="1"/>
        <v>-12776565.829999998</v>
      </c>
    </row>
    <row r="17" spans="1:7">
      <c r="A17" s="120" t="s">
        <v>251</v>
      </c>
      <c r="B17" s="94">
        <v>15776488.27</v>
      </c>
      <c r="C17" s="94">
        <v>0</v>
      </c>
      <c r="D17" s="117">
        <f t="shared" ref="D17:D27" si="3">B17+C17</f>
        <v>15776488.27</v>
      </c>
      <c r="E17" s="94">
        <v>14417820.18</v>
      </c>
      <c r="F17" s="94">
        <v>14417820.18</v>
      </c>
      <c r="G17" s="117">
        <f t="shared" si="1"/>
        <v>-1358668.0899999999</v>
      </c>
    </row>
    <row r="18" spans="1:7">
      <c r="A18" s="120" t="s">
        <v>252</v>
      </c>
      <c r="B18" s="94">
        <v>26195406.239999998</v>
      </c>
      <c r="C18" s="94">
        <v>0</v>
      </c>
      <c r="D18" s="117">
        <f t="shared" si="3"/>
        <v>26195406.239999998</v>
      </c>
      <c r="E18" s="94">
        <v>16364190.369999999</v>
      </c>
      <c r="F18" s="94">
        <v>16364190.369999999</v>
      </c>
      <c r="G18" s="117">
        <f t="shared" si="1"/>
        <v>-9831215.8699999992</v>
      </c>
    </row>
    <row r="19" spans="1:7">
      <c r="A19" s="120" t="s">
        <v>253</v>
      </c>
      <c r="B19" s="94">
        <v>69092.960000000006</v>
      </c>
      <c r="C19" s="94">
        <v>0</v>
      </c>
      <c r="D19" s="117">
        <f t="shared" si="3"/>
        <v>69092.960000000006</v>
      </c>
      <c r="E19" s="94">
        <v>38224.42</v>
      </c>
      <c r="F19" s="94">
        <v>38224.42</v>
      </c>
      <c r="G19" s="117">
        <f t="shared" si="1"/>
        <v>-30868.540000000008</v>
      </c>
    </row>
    <row r="20" spans="1:7">
      <c r="A20" s="120" t="s">
        <v>254</v>
      </c>
      <c r="B20" s="117">
        <v>0</v>
      </c>
      <c r="C20" s="117">
        <v>0</v>
      </c>
      <c r="D20" s="117">
        <f t="shared" si="3"/>
        <v>0</v>
      </c>
      <c r="E20" s="117">
        <v>0</v>
      </c>
      <c r="F20" s="117">
        <v>0</v>
      </c>
      <c r="G20" s="117">
        <f t="shared" si="1"/>
        <v>0</v>
      </c>
    </row>
    <row r="21" spans="1:7">
      <c r="A21" s="120" t="s">
        <v>255</v>
      </c>
      <c r="B21" s="117">
        <v>0</v>
      </c>
      <c r="C21" s="117">
        <v>0</v>
      </c>
      <c r="D21" s="117">
        <f t="shared" si="3"/>
        <v>0</v>
      </c>
      <c r="E21" s="117">
        <v>0</v>
      </c>
      <c r="F21" s="117">
        <v>0</v>
      </c>
      <c r="G21" s="117">
        <f t="shared" si="1"/>
        <v>0</v>
      </c>
    </row>
    <row r="22" spans="1:7">
      <c r="A22" s="120" t="s">
        <v>256</v>
      </c>
      <c r="B22" s="94">
        <v>3021133</v>
      </c>
      <c r="C22" s="94">
        <v>0</v>
      </c>
      <c r="D22" s="117">
        <f t="shared" si="3"/>
        <v>3021133</v>
      </c>
      <c r="E22" s="94">
        <v>1043725.46</v>
      </c>
      <c r="F22" s="94">
        <v>1043725.46</v>
      </c>
      <c r="G22" s="117">
        <f t="shared" si="1"/>
        <v>-1977407.54</v>
      </c>
    </row>
    <row r="23" spans="1:7">
      <c r="A23" s="120" t="s">
        <v>257</v>
      </c>
      <c r="B23" s="117">
        <v>0</v>
      </c>
      <c r="C23" s="117">
        <v>0</v>
      </c>
      <c r="D23" s="117">
        <f t="shared" si="3"/>
        <v>0</v>
      </c>
      <c r="E23" s="117">
        <v>0</v>
      </c>
      <c r="F23" s="117">
        <v>0</v>
      </c>
      <c r="G23" s="117">
        <f t="shared" si="1"/>
        <v>0</v>
      </c>
    </row>
    <row r="24" spans="1:7">
      <c r="A24" s="120" t="s">
        <v>258</v>
      </c>
      <c r="B24" s="117">
        <v>0</v>
      </c>
      <c r="C24" s="117">
        <v>0</v>
      </c>
      <c r="D24" s="117">
        <f t="shared" si="3"/>
        <v>0</v>
      </c>
      <c r="E24" s="117">
        <v>0</v>
      </c>
      <c r="F24" s="117">
        <v>0</v>
      </c>
      <c r="G24" s="117">
        <f t="shared" si="1"/>
        <v>0</v>
      </c>
    </row>
    <row r="25" spans="1:7">
      <c r="A25" s="120" t="s">
        <v>259</v>
      </c>
      <c r="B25" s="94">
        <v>0</v>
      </c>
      <c r="C25" s="94">
        <v>0</v>
      </c>
      <c r="D25" s="117">
        <f t="shared" si="3"/>
        <v>0</v>
      </c>
      <c r="E25" s="94">
        <v>0</v>
      </c>
      <c r="F25" s="94">
        <v>0</v>
      </c>
      <c r="G25" s="117">
        <f t="shared" si="1"/>
        <v>0</v>
      </c>
    </row>
    <row r="26" spans="1:7">
      <c r="A26" s="120" t="s">
        <v>260</v>
      </c>
      <c r="B26" s="94">
        <v>0</v>
      </c>
      <c r="C26" s="94">
        <v>0</v>
      </c>
      <c r="D26" s="117">
        <f t="shared" si="3"/>
        <v>0</v>
      </c>
      <c r="E26" s="94">
        <v>446988</v>
      </c>
      <c r="F26" s="94">
        <v>446988</v>
      </c>
      <c r="G26" s="117">
        <f t="shared" si="1"/>
        <v>446988</v>
      </c>
    </row>
    <row r="27" spans="1:7">
      <c r="A27" s="120" t="s">
        <v>261</v>
      </c>
      <c r="B27" s="94">
        <v>0</v>
      </c>
      <c r="C27" s="94">
        <v>0</v>
      </c>
      <c r="D27" s="117">
        <f t="shared" si="3"/>
        <v>0</v>
      </c>
      <c r="E27" s="94">
        <v>-25393.79</v>
      </c>
      <c r="F27" s="94">
        <v>-25393.79</v>
      </c>
      <c r="G27" s="117">
        <f t="shared" si="1"/>
        <v>-25393.79</v>
      </c>
    </row>
    <row r="28" spans="1:7">
      <c r="A28" s="81" t="s">
        <v>262</v>
      </c>
      <c r="B28" s="117">
        <f>SUM(B29:B33)</f>
        <v>419195.63</v>
      </c>
      <c r="C28" s="117">
        <f t="shared" ref="C28:F28" si="4">SUM(C29:C33)</f>
        <v>0</v>
      </c>
      <c r="D28" s="117">
        <f t="shared" si="4"/>
        <v>419195.63</v>
      </c>
      <c r="E28" s="117">
        <f t="shared" si="4"/>
        <v>396741.95</v>
      </c>
      <c r="F28" s="117">
        <f t="shared" si="4"/>
        <v>396741.95</v>
      </c>
      <c r="G28" s="117">
        <f t="shared" si="1"/>
        <v>-22453.679999999993</v>
      </c>
    </row>
    <row r="29" spans="1:7">
      <c r="A29" s="120" t="s">
        <v>263</v>
      </c>
      <c r="B29" s="94">
        <v>0</v>
      </c>
      <c r="C29" s="94">
        <v>0</v>
      </c>
      <c r="D29" s="117">
        <f t="shared" ref="D29:D33" si="5">B29+C29</f>
        <v>0</v>
      </c>
      <c r="E29" s="94">
        <v>669.05</v>
      </c>
      <c r="F29" s="94">
        <v>669.05</v>
      </c>
      <c r="G29" s="117">
        <f t="shared" si="1"/>
        <v>669.05</v>
      </c>
    </row>
    <row r="30" spans="1:7">
      <c r="A30" s="120" t="s">
        <v>264</v>
      </c>
      <c r="B30" s="94">
        <v>52526.13</v>
      </c>
      <c r="C30" s="94">
        <v>0</v>
      </c>
      <c r="D30" s="117">
        <f t="shared" si="5"/>
        <v>52526.13</v>
      </c>
      <c r="E30" s="94">
        <v>28181.040000000001</v>
      </c>
      <c r="F30" s="94">
        <v>28181.040000000001</v>
      </c>
      <c r="G30" s="117">
        <f t="shared" si="1"/>
        <v>-24345.089999999997</v>
      </c>
    </row>
    <row r="31" spans="1:7">
      <c r="A31" s="120" t="s">
        <v>265</v>
      </c>
      <c r="B31" s="94">
        <v>193271.02</v>
      </c>
      <c r="C31" s="94">
        <v>0</v>
      </c>
      <c r="D31" s="117">
        <f t="shared" si="5"/>
        <v>193271.02</v>
      </c>
      <c r="E31" s="94">
        <v>189500.38</v>
      </c>
      <c r="F31" s="94">
        <v>189500.38</v>
      </c>
      <c r="G31" s="117">
        <f t="shared" si="1"/>
        <v>-3770.6399999999849</v>
      </c>
    </row>
    <row r="32" spans="1:7">
      <c r="A32" s="120" t="s">
        <v>266</v>
      </c>
      <c r="B32" s="117">
        <v>0</v>
      </c>
      <c r="C32" s="117">
        <v>0</v>
      </c>
      <c r="D32" s="117">
        <f t="shared" si="5"/>
        <v>0</v>
      </c>
      <c r="E32" s="117">
        <v>0</v>
      </c>
      <c r="F32" s="117">
        <v>0</v>
      </c>
      <c r="G32" s="117">
        <f t="shared" si="1"/>
        <v>0</v>
      </c>
    </row>
    <row r="33" spans="1:8">
      <c r="A33" s="120" t="s">
        <v>267</v>
      </c>
      <c r="B33" s="94">
        <v>173398.48</v>
      </c>
      <c r="C33" s="94">
        <v>0</v>
      </c>
      <c r="D33" s="117">
        <f t="shared" si="5"/>
        <v>173398.48</v>
      </c>
      <c r="E33" s="94">
        <v>178391.48</v>
      </c>
      <c r="F33" s="94">
        <v>178391.48</v>
      </c>
      <c r="G33" s="117">
        <f t="shared" si="1"/>
        <v>4993</v>
      </c>
    </row>
    <row r="34" spans="1:8">
      <c r="A34" s="81" t="s">
        <v>268</v>
      </c>
      <c r="B34" s="94">
        <v>11605722.939999999</v>
      </c>
      <c r="C34" s="94">
        <v>5206962.91</v>
      </c>
      <c r="D34" s="117">
        <f>B34+C34</f>
        <v>16812685.850000001</v>
      </c>
      <c r="E34" s="94">
        <v>7752900.9800000004</v>
      </c>
      <c r="F34" s="94">
        <v>7752900.9800000004</v>
      </c>
      <c r="G34" s="117">
        <f t="shared" si="1"/>
        <v>-3852821.959999999</v>
      </c>
    </row>
    <row r="35" spans="1:8">
      <c r="A35" s="81" t="s">
        <v>269</v>
      </c>
      <c r="B35" s="117">
        <f>B36</f>
        <v>0</v>
      </c>
      <c r="C35" s="117">
        <f>C36</f>
        <v>0</v>
      </c>
      <c r="D35" s="117">
        <f>B35+C35</f>
        <v>0</v>
      </c>
      <c r="E35" s="117">
        <f>E36</f>
        <v>0</v>
      </c>
      <c r="F35" s="117">
        <f>F36</f>
        <v>0</v>
      </c>
      <c r="G35" s="117">
        <f t="shared" si="1"/>
        <v>0</v>
      </c>
    </row>
    <row r="36" spans="1:8">
      <c r="A36" s="120" t="s">
        <v>270</v>
      </c>
      <c r="B36" s="94">
        <v>0</v>
      </c>
      <c r="C36" s="94">
        <v>0</v>
      </c>
      <c r="D36" s="117">
        <f>B36+C36</f>
        <v>0</v>
      </c>
      <c r="E36" s="94">
        <v>0</v>
      </c>
      <c r="F36" s="94">
        <v>0</v>
      </c>
      <c r="G36" s="117">
        <f t="shared" si="1"/>
        <v>0</v>
      </c>
    </row>
    <row r="37" spans="1:8">
      <c r="A37" s="81" t="s">
        <v>271</v>
      </c>
      <c r="B37" s="117">
        <f>B38+B39</f>
        <v>0</v>
      </c>
      <c r="C37" s="117">
        <f t="shared" ref="C37:F37" si="6">C38+C39</f>
        <v>0</v>
      </c>
      <c r="D37" s="117">
        <f t="shared" si="6"/>
        <v>0</v>
      </c>
      <c r="E37" s="117">
        <f t="shared" si="6"/>
        <v>0</v>
      </c>
      <c r="F37" s="117">
        <f t="shared" si="6"/>
        <v>0</v>
      </c>
      <c r="G37" s="117">
        <f t="shared" si="1"/>
        <v>0</v>
      </c>
    </row>
    <row r="38" spans="1:8">
      <c r="A38" s="120" t="s">
        <v>272</v>
      </c>
      <c r="B38" s="117">
        <v>0</v>
      </c>
      <c r="C38" s="117">
        <v>0</v>
      </c>
      <c r="D38" s="117">
        <f>B38+C38</f>
        <v>0</v>
      </c>
      <c r="E38" s="117">
        <v>0</v>
      </c>
      <c r="F38" s="117">
        <v>0</v>
      </c>
      <c r="G38" s="117">
        <f t="shared" si="1"/>
        <v>0</v>
      </c>
    </row>
    <row r="39" spans="1:8">
      <c r="A39" s="120" t="s">
        <v>273</v>
      </c>
      <c r="B39" s="117">
        <v>0</v>
      </c>
      <c r="C39" s="117">
        <v>0</v>
      </c>
      <c r="D39" s="117">
        <f>B39+C39</f>
        <v>0</v>
      </c>
      <c r="E39" s="117">
        <v>0</v>
      </c>
      <c r="F39" s="117">
        <v>0</v>
      </c>
      <c r="G39" s="117">
        <f t="shared" si="1"/>
        <v>0</v>
      </c>
    </row>
    <row r="40" spans="1:8">
      <c r="A40" s="7"/>
      <c r="B40" s="117"/>
      <c r="C40" s="117"/>
      <c r="D40" s="117"/>
      <c r="E40" s="117"/>
      <c r="F40" s="117"/>
      <c r="G40" s="117"/>
    </row>
    <row r="41" spans="1:8">
      <c r="A41" s="11" t="s">
        <v>274</v>
      </c>
      <c r="B41" s="93">
        <f>B9+B10+B11+B12+B13+B14+B15+B16+B28++B34+B35+B37</f>
        <v>57405620.740000002</v>
      </c>
      <c r="C41" s="93">
        <f t="shared" ref="C41:G41" si="7">C9+C10+C11+C12+C13+C14+C15+C16+C28++C34+C35+C37</f>
        <v>5206962.91</v>
      </c>
      <c r="D41" s="93">
        <f t="shared" si="7"/>
        <v>62612583.650000006</v>
      </c>
      <c r="E41" s="93">
        <f t="shared" si="7"/>
        <v>40785647.829999998</v>
      </c>
      <c r="F41" s="93">
        <f t="shared" si="7"/>
        <v>40785647.829999998</v>
      </c>
      <c r="G41" s="93">
        <f t="shared" si="7"/>
        <v>-16619972.909999996</v>
      </c>
    </row>
    <row r="42" spans="1:8">
      <c r="A42" s="11" t="s">
        <v>275</v>
      </c>
      <c r="B42" s="121"/>
      <c r="C42" s="121"/>
      <c r="D42" s="121"/>
      <c r="E42" s="121"/>
      <c r="F42" s="121"/>
      <c r="G42" s="93">
        <f>IF((F41-B41)&lt;0,0,(F41-B41))</f>
        <v>0</v>
      </c>
      <c r="H42" s="118"/>
    </row>
    <row r="43" spans="1:8">
      <c r="A43" s="7"/>
      <c r="B43" s="95"/>
      <c r="C43" s="95"/>
      <c r="D43" s="95"/>
      <c r="E43" s="95"/>
      <c r="F43" s="95"/>
      <c r="G43" s="95"/>
    </row>
    <row r="44" spans="1:8">
      <c r="A44" s="11" t="s">
        <v>276</v>
      </c>
      <c r="B44" s="95"/>
      <c r="C44" s="95"/>
      <c r="D44" s="95"/>
      <c r="E44" s="95"/>
      <c r="F44" s="95"/>
      <c r="G44" s="95"/>
    </row>
    <row r="45" spans="1:8">
      <c r="A45" s="81" t="s">
        <v>277</v>
      </c>
      <c r="B45" s="117">
        <f>SUM(B46:B53)</f>
        <v>17434012.359999999</v>
      </c>
      <c r="C45" s="117">
        <f t="shared" ref="C45:F45" si="8">SUM(C46:C53)</f>
        <v>5319725.6399999997</v>
      </c>
      <c r="D45" s="117">
        <f t="shared" si="8"/>
        <v>22753738</v>
      </c>
      <c r="E45" s="117">
        <f t="shared" si="8"/>
        <v>13169496</v>
      </c>
      <c r="F45" s="117">
        <f t="shared" si="8"/>
        <v>13169496</v>
      </c>
      <c r="G45" s="117">
        <f>F45-B45</f>
        <v>-4264516.3599999994</v>
      </c>
    </row>
    <row r="46" spans="1:8">
      <c r="A46" s="122" t="s">
        <v>278</v>
      </c>
      <c r="B46" s="117">
        <v>0</v>
      </c>
      <c r="C46" s="117">
        <v>0</v>
      </c>
      <c r="D46" s="117">
        <f>B46+C46</f>
        <v>0</v>
      </c>
      <c r="E46" s="117">
        <v>0</v>
      </c>
      <c r="F46" s="117">
        <v>0</v>
      </c>
      <c r="G46" s="117">
        <f>F46-B46</f>
        <v>0</v>
      </c>
    </row>
    <row r="47" spans="1:8">
      <c r="A47" s="122" t="s">
        <v>279</v>
      </c>
      <c r="B47" s="117">
        <v>0</v>
      </c>
      <c r="C47" s="117">
        <v>0</v>
      </c>
      <c r="D47" s="117">
        <f t="shared" ref="D47:D53" si="9">B47+C47</f>
        <v>0</v>
      </c>
      <c r="E47" s="117">
        <v>0</v>
      </c>
      <c r="F47" s="117">
        <v>0</v>
      </c>
      <c r="G47" s="117">
        <f t="shared" ref="G47:G48" si="10">F47-B47</f>
        <v>0</v>
      </c>
    </row>
    <row r="48" spans="1:8">
      <c r="A48" s="122" t="s">
        <v>280</v>
      </c>
      <c r="B48" s="94">
        <v>13296163.16</v>
      </c>
      <c r="C48" s="94">
        <v>4630064.84</v>
      </c>
      <c r="D48" s="117">
        <f t="shared" si="9"/>
        <v>17926228</v>
      </c>
      <c r="E48" s="94">
        <v>10755738</v>
      </c>
      <c r="F48" s="94">
        <v>10755738</v>
      </c>
      <c r="G48" s="117">
        <f t="shared" si="10"/>
        <v>-2540425.16</v>
      </c>
    </row>
    <row r="49" spans="1:7" ht="28.8">
      <c r="A49" s="122" t="s">
        <v>281</v>
      </c>
      <c r="B49" s="94">
        <v>4137849.2</v>
      </c>
      <c r="C49" s="94">
        <v>689660.8</v>
      </c>
      <c r="D49" s="117">
        <f t="shared" si="9"/>
        <v>4827510</v>
      </c>
      <c r="E49" s="94">
        <v>2413758</v>
      </c>
      <c r="F49" s="94">
        <v>2413758</v>
      </c>
      <c r="G49" s="117">
        <f>F49-B49</f>
        <v>-1724091.2000000002</v>
      </c>
    </row>
    <row r="50" spans="1:7">
      <c r="A50" s="122" t="s">
        <v>282</v>
      </c>
      <c r="B50" s="117">
        <v>0</v>
      </c>
      <c r="C50" s="117">
        <v>0</v>
      </c>
      <c r="D50" s="117">
        <f t="shared" si="9"/>
        <v>0</v>
      </c>
      <c r="E50" s="117">
        <v>0</v>
      </c>
      <c r="F50" s="117">
        <v>0</v>
      </c>
      <c r="G50" s="117">
        <f t="shared" ref="G50:G63" si="11">F50-B50</f>
        <v>0</v>
      </c>
    </row>
    <row r="51" spans="1:7">
      <c r="A51" s="122" t="s">
        <v>283</v>
      </c>
      <c r="B51" s="117">
        <v>0</v>
      </c>
      <c r="C51" s="117">
        <v>0</v>
      </c>
      <c r="D51" s="117">
        <f t="shared" si="9"/>
        <v>0</v>
      </c>
      <c r="E51" s="117">
        <v>0</v>
      </c>
      <c r="F51" s="117">
        <v>0</v>
      </c>
      <c r="G51" s="117">
        <f t="shared" si="11"/>
        <v>0</v>
      </c>
    </row>
    <row r="52" spans="1:7" ht="28.8">
      <c r="A52" s="123" t="s">
        <v>284</v>
      </c>
      <c r="B52" s="117">
        <v>0</v>
      </c>
      <c r="C52" s="117">
        <v>0</v>
      </c>
      <c r="D52" s="117">
        <f t="shared" si="9"/>
        <v>0</v>
      </c>
      <c r="E52" s="117">
        <v>0</v>
      </c>
      <c r="F52" s="117">
        <v>0</v>
      </c>
      <c r="G52" s="117">
        <f t="shared" si="11"/>
        <v>0</v>
      </c>
    </row>
    <row r="53" spans="1:7">
      <c r="A53" s="120" t="s">
        <v>285</v>
      </c>
      <c r="B53" s="117">
        <v>0</v>
      </c>
      <c r="C53" s="117">
        <v>0</v>
      </c>
      <c r="D53" s="117">
        <f t="shared" si="9"/>
        <v>0</v>
      </c>
      <c r="E53" s="117">
        <v>0</v>
      </c>
      <c r="F53" s="117">
        <v>0</v>
      </c>
      <c r="G53" s="117">
        <f t="shared" si="11"/>
        <v>0</v>
      </c>
    </row>
    <row r="54" spans="1:7">
      <c r="A54" s="81" t="s">
        <v>286</v>
      </c>
      <c r="B54" s="117">
        <f>SUM(B55:B58)</f>
        <v>629592.07999999996</v>
      </c>
      <c r="C54" s="117">
        <f t="shared" ref="C54:F54" si="12">SUM(C55:C58)</f>
        <v>0</v>
      </c>
      <c r="D54" s="117">
        <f t="shared" si="12"/>
        <v>629592.07999999996</v>
      </c>
      <c r="E54" s="117">
        <f t="shared" si="12"/>
        <v>60540</v>
      </c>
      <c r="F54" s="117">
        <f t="shared" si="12"/>
        <v>60540</v>
      </c>
      <c r="G54" s="117">
        <f t="shared" si="11"/>
        <v>-569052.07999999996</v>
      </c>
    </row>
    <row r="55" spans="1:7">
      <c r="A55" s="123" t="s">
        <v>287</v>
      </c>
      <c r="B55" s="117">
        <v>0</v>
      </c>
      <c r="C55" s="117">
        <v>0</v>
      </c>
      <c r="D55" s="117">
        <f t="shared" ref="D55:D58" si="13">B55+C55</f>
        <v>0</v>
      </c>
      <c r="E55" s="117">
        <v>0</v>
      </c>
      <c r="F55" s="117">
        <v>0</v>
      </c>
      <c r="G55" s="117">
        <f t="shared" si="11"/>
        <v>0</v>
      </c>
    </row>
    <row r="56" spans="1:7">
      <c r="A56" s="122" t="s">
        <v>288</v>
      </c>
      <c r="B56" s="117">
        <v>0</v>
      </c>
      <c r="C56" s="117">
        <v>0</v>
      </c>
      <c r="D56" s="117">
        <f t="shared" si="13"/>
        <v>0</v>
      </c>
      <c r="E56" s="117">
        <v>0</v>
      </c>
      <c r="F56" s="117">
        <v>0</v>
      </c>
      <c r="G56" s="117">
        <f t="shared" si="11"/>
        <v>0</v>
      </c>
    </row>
    <row r="57" spans="1:7">
      <c r="A57" s="122" t="s">
        <v>289</v>
      </c>
      <c r="B57" s="117">
        <v>0</v>
      </c>
      <c r="C57" s="117">
        <v>0</v>
      </c>
      <c r="D57" s="117">
        <f t="shared" si="13"/>
        <v>0</v>
      </c>
      <c r="E57" s="117">
        <v>0</v>
      </c>
      <c r="F57" s="117">
        <v>0</v>
      </c>
      <c r="G57" s="117">
        <f t="shared" si="11"/>
        <v>0</v>
      </c>
    </row>
    <row r="58" spans="1:7">
      <c r="A58" s="123" t="s">
        <v>290</v>
      </c>
      <c r="B58" s="94">
        <v>629592.07999999996</v>
      </c>
      <c r="C58" s="94">
        <v>0</v>
      </c>
      <c r="D58" s="117">
        <f t="shared" si="13"/>
        <v>629592.07999999996</v>
      </c>
      <c r="E58" s="94">
        <v>60540</v>
      </c>
      <c r="F58" s="94">
        <v>60540</v>
      </c>
      <c r="G58" s="117">
        <f t="shared" si="11"/>
        <v>-569052.07999999996</v>
      </c>
    </row>
    <row r="59" spans="1:7">
      <c r="A59" s="81" t="s">
        <v>291</v>
      </c>
      <c r="B59" s="117">
        <f>B60+B61</f>
        <v>0</v>
      </c>
      <c r="C59" s="117">
        <f t="shared" ref="C59:F59" si="14">C60+C61</f>
        <v>0</v>
      </c>
      <c r="D59" s="117">
        <f t="shared" si="14"/>
        <v>0</v>
      </c>
      <c r="E59" s="117">
        <f t="shared" si="14"/>
        <v>0</v>
      </c>
      <c r="F59" s="117">
        <f t="shared" si="14"/>
        <v>0</v>
      </c>
      <c r="G59" s="117">
        <f t="shared" si="11"/>
        <v>0</v>
      </c>
    </row>
    <row r="60" spans="1:7">
      <c r="A60" s="122" t="s">
        <v>292</v>
      </c>
      <c r="B60" s="94">
        <v>0</v>
      </c>
      <c r="C60" s="94">
        <v>0</v>
      </c>
      <c r="D60" s="117">
        <f t="shared" ref="D60:D63" si="15">B60+C60</f>
        <v>0</v>
      </c>
      <c r="E60" s="94">
        <v>0</v>
      </c>
      <c r="F60" s="94">
        <v>0</v>
      </c>
      <c r="G60" s="117">
        <f t="shared" si="11"/>
        <v>0</v>
      </c>
    </row>
    <row r="61" spans="1:7">
      <c r="A61" s="122" t="s">
        <v>293</v>
      </c>
      <c r="B61" s="94">
        <v>0</v>
      </c>
      <c r="C61" s="94">
        <v>0</v>
      </c>
      <c r="D61" s="117">
        <f t="shared" si="15"/>
        <v>0</v>
      </c>
      <c r="E61" s="94">
        <v>0</v>
      </c>
      <c r="F61" s="94">
        <v>0</v>
      </c>
      <c r="G61" s="117">
        <f t="shared" si="11"/>
        <v>0</v>
      </c>
    </row>
    <row r="62" spans="1:7">
      <c r="A62" s="81" t="s">
        <v>294</v>
      </c>
      <c r="B62" s="94">
        <v>0</v>
      </c>
      <c r="C62" s="94">
        <v>0</v>
      </c>
      <c r="D62" s="117">
        <f t="shared" si="15"/>
        <v>0</v>
      </c>
      <c r="E62" s="94">
        <v>0</v>
      </c>
      <c r="F62" s="94">
        <v>0</v>
      </c>
      <c r="G62" s="117">
        <f t="shared" si="11"/>
        <v>0</v>
      </c>
    </row>
    <row r="63" spans="1:7">
      <c r="A63" s="81" t="s">
        <v>295</v>
      </c>
      <c r="B63" s="94">
        <v>0</v>
      </c>
      <c r="C63" s="94">
        <v>0</v>
      </c>
      <c r="D63" s="117">
        <f t="shared" si="15"/>
        <v>0</v>
      </c>
      <c r="E63" s="94">
        <v>0</v>
      </c>
      <c r="F63" s="94">
        <v>0</v>
      </c>
      <c r="G63" s="117">
        <f t="shared" si="11"/>
        <v>0</v>
      </c>
    </row>
    <row r="64" spans="1:7">
      <c r="A64" s="7"/>
      <c r="B64" s="95"/>
      <c r="C64" s="95"/>
      <c r="D64" s="95"/>
      <c r="E64" s="95"/>
      <c r="F64" s="95"/>
      <c r="G64" s="95"/>
    </row>
    <row r="65" spans="1:7">
      <c r="A65" s="11" t="s">
        <v>296</v>
      </c>
      <c r="B65" s="93">
        <f>B45+B54+B59+B62+B63</f>
        <v>18063604.439999998</v>
      </c>
      <c r="C65" s="93">
        <f t="shared" ref="C65:F65" si="16">C45+C54+C59+C62+C63</f>
        <v>5319725.6399999997</v>
      </c>
      <c r="D65" s="93">
        <f t="shared" si="16"/>
        <v>23383330.079999998</v>
      </c>
      <c r="E65" s="93">
        <f t="shared" si="16"/>
        <v>13230036</v>
      </c>
      <c r="F65" s="93">
        <f t="shared" si="16"/>
        <v>13230036</v>
      </c>
      <c r="G65" s="93">
        <f>F65-B65</f>
        <v>-4833568.4399999976</v>
      </c>
    </row>
    <row r="66" spans="1:7">
      <c r="A66" s="7"/>
      <c r="B66" s="95"/>
      <c r="C66" s="95"/>
      <c r="D66" s="95"/>
      <c r="E66" s="95"/>
      <c r="F66" s="95"/>
      <c r="G66" s="95"/>
    </row>
    <row r="67" spans="1:7">
      <c r="A67" s="11" t="s">
        <v>297</v>
      </c>
      <c r="B67" s="93">
        <f>B68</f>
        <v>0</v>
      </c>
      <c r="C67" s="93">
        <f t="shared" ref="C67:G67" si="17">C68</f>
        <v>0</v>
      </c>
      <c r="D67" s="93">
        <f t="shared" si="17"/>
        <v>0</v>
      </c>
      <c r="E67" s="93">
        <f t="shared" si="17"/>
        <v>0</v>
      </c>
      <c r="F67" s="93">
        <f t="shared" si="17"/>
        <v>0</v>
      </c>
      <c r="G67" s="93">
        <f t="shared" si="17"/>
        <v>0</v>
      </c>
    </row>
    <row r="68" spans="1:7">
      <c r="A68" s="81" t="s">
        <v>298</v>
      </c>
      <c r="B68" s="94">
        <v>0</v>
      </c>
      <c r="C68" s="94">
        <v>0</v>
      </c>
      <c r="D68" s="117">
        <f>B68+C68</f>
        <v>0</v>
      </c>
      <c r="E68" s="94">
        <v>0</v>
      </c>
      <c r="F68" s="94">
        <v>0</v>
      </c>
      <c r="G68" s="117">
        <f t="shared" ref="G68" si="18">F68-B68</f>
        <v>0</v>
      </c>
    </row>
    <row r="69" spans="1:7">
      <c r="A69" s="7"/>
      <c r="B69" s="95"/>
      <c r="C69" s="95"/>
      <c r="D69" s="95"/>
      <c r="E69" s="95"/>
      <c r="F69" s="95"/>
      <c r="G69" s="95"/>
    </row>
    <row r="70" spans="1:7">
      <c r="A70" s="11" t="s">
        <v>299</v>
      </c>
      <c r="B70" s="93">
        <f>B41+B65+B67</f>
        <v>75469225.180000007</v>
      </c>
      <c r="C70" s="93">
        <f t="shared" ref="C70:G70" si="19">C41+C65+C67</f>
        <v>10526688.550000001</v>
      </c>
      <c r="D70" s="93">
        <f t="shared" si="19"/>
        <v>85995913.730000004</v>
      </c>
      <c r="E70" s="93">
        <f t="shared" si="19"/>
        <v>54015683.829999998</v>
      </c>
      <c r="F70" s="93">
        <f t="shared" si="19"/>
        <v>54015683.829999998</v>
      </c>
      <c r="G70" s="93">
        <f t="shared" si="19"/>
        <v>-21453541.349999994</v>
      </c>
    </row>
    <row r="71" spans="1:7">
      <c r="A71" s="7"/>
      <c r="B71" s="95"/>
      <c r="C71" s="95"/>
      <c r="D71" s="95"/>
      <c r="E71" s="95"/>
      <c r="F71" s="95"/>
      <c r="G71" s="95"/>
    </row>
    <row r="72" spans="1:7">
      <c r="A72" s="11" t="s">
        <v>300</v>
      </c>
      <c r="B72" s="95"/>
      <c r="C72" s="95"/>
      <c r="D72" s="95"/>
      <c r="E72" s="95"/>
      <c r="F72" s="95"/>
      <c r="G72" s="95"/>
    </row>
    <row r="73" spans="1:7">
      <c r="A73" s="124" t="s">
        <v>301</v>
      </c>
      <c r="B73" s="94">
        <v>0</v>
      </c>
      <c r="C73" s="94">
        <v>0</v>
      </c>
      <c r="D73" s="117">
        <f t="shared" ref="D73:D74" si="20">B73+C73</f>
        <v>0</v>
      </c>
      <c r="E73" s="94">
        <v>0</v>
      </c>
      <c r="F73" s="94">
        <v>0</v>
      </c>
      <c r="G73" s="117">
        <f t="shared" ref="G73:G74" si="21">F73-B73</f>
        <v>0</v>
      </c>
    </row>
    <row r="74" spans="1:7" ht="28.8">
      <c r="A74" s="124" t="s">
        <v>302</v>
      </c>
      <c r="B74" s="94">
        <v>0</v>
      </c>
      <c r="C74" s="94">
        <v>0</v>
      </c>
      <c r="D74" s="117">
        <f t="shared" si="20"/>
        <v>0</v>
      </c>
      <c r="E74" s="94">
        <v>0</v>
      </c>
      <c r="F74" s="94">
        <v>0</v>
      </c>
      <c r="G74" s="117">
        <f t="shared" si="21"/>
        <v>0</v>
      </c>
    </row>
    <row r="75" spans="1:7">
      <c r="A75" s="88" t="s">
        <v>303</v>
      </c>
      <c r="B75" s="93">
        <f>B73+B74</f>
        <v>0</v>
      </c>
      <c r="C75" s="93">
        <f t="shared" ref="C75:G75" si="22">C73+C74</f>
        <v>0</v>
      </c>
      <c r="D75" s="93">
        <f t="shared" si="22"/>
        <v>0</v>
      </c>
      <c r="E75" s="93">
        <f t="shared" si="22"/>
        <v>0</v>
      </c>
      <c r="F75" s="93">
        <f t="shared" si="22"/>
        <v>0</v>
      </c>
      <c r="G75" s="93">
        <f t="shared" si="22"/>
        <v>0</v>
      </c>
    </row>
    <row r="76" spans="1:7">
      <c r="A76" s="77"/>
      <c r="B76" s="125"/>
      <c r="C76" s="125"/>
      <c r="D76" s="125"/>
      <c r="E76" s="125"/>
      <c r="F76" s="125"/>
      <c r="G76" s="125"/>
    </row>
    <row r="77" spans="1:7">
      <c r="B77" s="126"/>
      <c r="C77" s="126"/>
      <c r="D77" s="126"/>
      <c r="E77" s="126"/>
      <c r="F77" s="126"/>
      <c r="G77" s="126"/>
    </row>
    <row r="78" spans="1:7">
      <c r="B78" s="126"/>
      <c r="C78" s="126"/>
      <c r="D78" s="126">
        <f>B78+C78</f>
        <v>0</v>
      </c>
      <c r="E78" s="126"/>
      <c r="F78" s="126"/>
      <c r="G78" s="127">
        <f t="shared" ref="G78" si="23">B78-F78</f>
        <v>0</v>
      </c>
    </row>
    <row r="79" spans="1:7">
      <c r="B79" s="128"/>
      <c r="C79" s="128"/>
      <c r="D79" s="128"/>
      <c r="E79" s="128"/>
      <c r="F79" s="128"/>
      <c r="G79" s="129"/>
    </row>
    <row r="80" spans="1:7">
      <c r="B80" s="130"/>
      <c r="C80" s="130"/>
      <c r="D80" s="130"/>
      <c r="E80" s="130"/>
      <c r="F80" s="130"/>
      <c r="G80" s="130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34738-3798-4229-BAF2-6F30ABCA68CE}">
  <dimension ref="A1:H160"/>
  <sheetViews>
    <sheetView workbookViewId="0">
      <selection sqref="A1:XFD1048576"/>
    </sheetView>
  </sheetViews>
  <sheetFormatPr baseColWidth="10" defaultRowHeight="14.4"/>
  <cols>
    <col min="1" max="1" width="103.33203125" customWidth="1"/>
    <col min="2" max="5" width="21" customWidth="1"/>
    <col min="6" max="6" width="20.88671875" customWidth="1"/>
    <col min="7" max="7" width="21" customWidth="1"/>
  </cols>
  <sheetData>
    <row r="1" spans="1:8" ht="48.75" customHeight="1">
      <c r="A1" s="131" t="s">
        <v>304</v>
      </c>
      <c r="B1" s="109"/>
      <c r="C1" s="109"/>
      <c r="D1" s="109"/>
      <c r="E1" s="109"/>
      <c r="F1" s="109"/>
      <c r="G1" s="109"/>
    </row>
    <row r="2" spans="1:8">
      <c r="A2" s="111" t="s">
        <v>122</v>
      </c>
      <c r="B2" s="111"/>
      <c r="C2" s="111"/>
      <c r="D2" s="111"/>
      <c r="E2" s="111"/>
      <c r="F2" s="111"/>
      <c r="G2" s="111"/>
    </row>
    <row r="3" spans="1:8">
      <c r="A3" s="132" t="s">
        <v>305</v>
      </c>
      <c r="B3" s="132"/>
      <c r="C3" s="132"/>
      <c r="D3" s="132"/>
      <c r="E3" s="132"/>
      <c r="F3" s="132"/>
      <c r="G3" s="132"/>
    </row>
    <row r="4" spans="1:8">
      <c r="A4" s="132" t="s">
        <v>306</v>
      </c>
      <c r="B4" s="132"/>
      <c r="C4" s="132"/>
      <c r="D4" s="132"/>
      <c r="E4" s="132"/>
      <c r="F4" s="132"/>
      <c r="G4" s="132"/>
    </row>
    <row r="5" spans="1:8">
      <c r="A5" s="132" t="s">
        <v>169</v>
      </c>
      <c r="B5" s="132"/>
      <c r="C5" s="132"/>
      <c r="D5" s="132"/>
      <c r="E5" s="132"/>
      <c r="F5" s="132"/>
      <c r="G5" s="132"/>
    </row>
    <row r="6" spans="1:8">
      <c r="A6" s="113" t="s">
        <v>2</v>
      </c>
      <c r="B6" s="113"/>
      <c r="C6" s="113"/>
      <c r="D6" s="113"/>
      <c r="E6" s="113"/>
      <c r="F6" s="113"/>
      <c r="G6" s="113"/>
    </row>
    <row r="7" spans="1:8">
      <c r="A7" s="133" t="s">
        <v>4</v>
      </c>
      <c r="B7" s="133" t="s">
        <v>307</v>
      </c>
      <c r="C7" s="133"/>
      <c r="D7" s="133"/>
      <c r="E7" s="133"/>
      <c r="F7" s="133"/>
      <c r="G7" s="134" t="s">
        <v>308</v>
      </c>
    </row>
    <row r="8" spans="1:8" ht="28.8">
      <c r="A8" s="133"/>
      <c r="B8" s="43" t="s">
        <v>309</v>
      </c>
      <c r="C8" s="43" t="s">
        <v>310</v>
      </c>
      <c r="D8" s="43" t="s">
        <v>311</v>
      </c>
      <c r="E8" s="43" t="s">
        <v>195</v>
      </c>
      <c r="F8" s="43" t="s">
        <v>312</v>
      </c>
      <c r="G8" s="133"/>
    </row>
    <row r="9" spans="1:8">
      <c r="A9" s="135" t="s">
        <v>313</v>
      </c>
      <c r="B9" s="136">
        <f>B10+B18+B189+B28+B38+B48+B58+B62+B71+B75</f>
        <v>45799897.799999997</v>
      </c>
      <c r="C9" s="136">
        <f t="shared" ref="C9:G9" si="0">C10+C18+C189+C28+C38+C48+C58+C62+C71+C75</f>
        <v>6092015.1500000004</v>
      </c>
      <c r="D9" s="136">
        <f t="shared" si="0"/>
        <v>51891912.950000003</v>
      </c>
      <c r="E9" s="136">
        <f t="shared" si="0"/>
        <v>15017298.790000001</v>
      </c>
      <c r="F9" s="136">
        <f t="shared" si="0"/>
        <v>15017298.790000001</v>
      </c>
      <c r="G9" s="136">
        <f t="shared" si="0"/>
        <v>36874614.160000004</v>
      </c>
    </row>
    <row r="10" spans="1:8">
      <c r="A10" s="137" t="s">
        <v>314</v>
      </c>
      <c r="B10" s="138">
        <f>SUM(B11:B17)</f>
        <v>21102203.669999998</v>
      </c>
      <c r="C10" s="138">
        <f t="shared" ref="C10:G10" si="1">SUM(C11:C17)</f>
        <v>-8453258.1099999994</v>
      </c>
      <c r="D10" s="138">
        <f t="shared" si="1"/>
        <v>12648945.560000001</v>
      </c>
      <c r="E10" s="138">
        <f t="shared" si="1"/>
        <v>548003.94999999995</v>
      </c>
      <c r="F10" s="138">
        <f t="shared" si="1"/>
        <v>548003.94999999995</v>
      </c>
      <c r="G10" s="138">
        <f t="shared" si="1"/>
        <v>12100941.610000001</v>
      </c>
    </row>
    <row r="11" spans="1:8">
      <c r="A11" s="139" t="s">
        <v>315</v>
      </c>
      <c r="B11" s="140">
        <v>16701840.01</v>
      </c>
      <c r="C11" s="140">
        <v>-8666678.1099999994</v>
      </c>
      <c r="D11" s="138">
        <f>B11+C11</f>
        <v>8035161.9000000004</v>
      </c>
      <c r="E11" s="140">
        <v>0</v>
      </c>
      <c r="F11" s="140">
        <v>0</v>
      </c>
      <c r="G11" s="138">
        <f>D11-E11</f>
        <v>8035161.9000000004</v>
      </c>
      <c r="H11" s="141" t="s">
        <v>316</v>
      </c>
    </row>
    <row r="12" spans="1:8">
      <c r="A12" s="139" t="s">
        <v>317</v>
      </c>
      <c r="B12" s="140">
        <v>790000</v>
      </c>
      <c r="C12" s="140">
        <v>187120</v>
      </c>
      <c r="D12" s="138">
        <f t="shared" ref="D12:D17" si="2">B12+C12</f>
        <v>977120</v>
      </c>
      <c r="E12" s="140">
        <v>232262.77</v>
      </c>
      <c r="F12" s="140">
        <v>232262.77</v>
      </c>
      <c r="G12" s="138">
        <f t="shared" ref="G12:G17" si="3">D12-E12</f>
        <v>744857.23</v>
      </c>
      <c r="H12" s="141" t="s">
        <v>318</v>
      </c>
    </row>
    <row r="13" spans="1:8">
      <c r="A13" s="139" t="s">
        <v>319</v>
      </c>
      <c r="B13" s="140">
        <v>2948604.14</v>
      </c>
      <c r="C13" s="140">
        <v>4600</v>
      </c>
      <c r="D13" s="138">
        <f t="shared" si="2"/>
        <v>2953204.14</v>
      </c>
      <c r="E13" s="140">
        <v>78027.42</v>
      </c>
      <c r="F13" s="140">
        <v>78027.42</v>
      </c>
      <c r="G13" s="138">
        <f t="shared" si="3"/>
        <v>2875176.72</v>
      </c>
      <c r="H13" s="141" t="s">
        <v>320</v>
      </c>
    </row>
    <row r="14" spans="1:8">
      <c r="A14" s="139" t="s">
        <v>321</v>
      </c>
      <c r="B14" s="138">
        <v>0</v>
      </c>
      <c r="C14" s="138">
        <v>0</v>
      </c>
      <c r="D14" s="138">
        <f t="shared" si="2"/>
        <v>0</v>
      </c>
      <c r="E14" s="138">
        <v>0</v>
      </c>
      <c r="F14" s="138">
        <v>0</v>
      </c>
      <c r="G14" s="138">
        <f t="shared" si="3"/>
        <v>0</v>
      </c>
      <c r="H14" s="141" t="s">
        <v>322</v>
      </c>
    </row>
    <row r="15" spans="1:8">
      <c r="A15" s="139" t="s">
        <v>323</v>
      </c>
      <c r="B15" s="140">
        <v>661759.52</v>
      </c>
      <c r="C15" s="140">
        <v>21700</v>
      </c>
      <c r="D15" s="138">
        <f t="shared" si="2"/>
        <v>683459.52</v>
      </c>
      <c r="E15" s="140">
        <v>237713.76</v>
      </c>
      <c r="F15" s="140">
        <v>237713.76</v>
      </c>
      <c r="G15" s="138">
        <f t="shared" si="3"/>
        <v>445745.76</v>
      </c>
      <c r="H15" s="141" t="s">
        <v>324</v>
      </c>
    </row>
    <row r="16" spans="1:8">
      <c r="A16" s="139" t="s">
        <v>325</v>
      </c>
      <c r="B16" s="138">
        <v>0</v>
      </c>
      <c r="C16" s="138">
        <v>0</v>
      </c>
      <c r="D16" s="138">
        <f t="shared" si="2"/>
        <v>0</v>
      </c>
      <c r="E16" s="138">
        <v>0</v>
      </c>
      <c r="F16" s="138">
        <v>0</v>
      </c>
      <c r="G16" s="138">
        <f t="shared" si="3"/>
        <v>0</v>
      </c>
      <c r="H16" s="141" t="s">
        <v>326</v>
      </c>
    </row>
    <row r="17" spans="1:8">
      <c r="A17" s="139" t="s">
        <v>327</v>
      </c>
      <c r="B17" s="138">
        <v>0</v>
      </c>
      <c r="C17" s="138">
        <v>0</v>
      </c>
      <c r="D17" s="138">
        <f t="shared" si="2"/>
        <v>0</v>
      </c>
      <c r="E17" s="138">
        <v>0</v>
      </c>
      <c r="F17" s="138">
        <v>0</v>
      </c>
      <c r="G17" s="138">
        <f t="shared" si="3"/>
        <v>0</v>
      </c>
      <c r="H17" s="141" t="s">
        <v>328</v>
      </c>
    </row>
    <row r="18" spans="1:8">
      <c r="A18" s="137" t="s">
        <v>329</v>
      </c>
      <c r="B18" s="138">
        <f>SUM(B19:B27)</f>
        <v>7956752.7300000004</v>
      </c>
      <c r="C18" s="138">
        <f t="shared" ref="C18:G18" si="4">SUM(C19:C27)</f>
        <v>-4753516.8</v>
      </c>
      <c r="D18" s="138">
        <f t="shared" si="4"/>
        <v>3203235.9299999997</v>
      </c>
      <c r="E18" s="138">
        <f t="shared" si="4"/>
        <v>686884.56</v>
      </c>
      <c r="F18" s="138">
        <f t="shared" si="4"/>
        <v>686884.56</v>
      </c>
      <c r="G18" s="138">
        <f t="shared" si="4"/>
        <v>2516351.3699999996</v>
      </c>
    </row>
    <row r="19" spans="1:8">
      <c r="A19" s="139" t="s">
        <v>330</v>
      </c>
      <c r="B19" s="140">
        <v>376483.12</v>
      </c>
      <c r="C19" s="140">
        <v>35000</v>
      </c>
      <c r="D19" s="138">
        <f t="shared" ref="D19:D27" si="5">B19+C19</f>
        <v>411483.12</v>
      </c>
      <c r="E19" s="140">
        <v>121183.92</v>
      </c>
      <c r="F19" s="140">
        <v>121183.92</v>
      </c>
      <c r="G19" s="138">
        <f t="shared" ref="G19:G27" si="6">D19-E19</f>
        <v>290299.2</v>
      </c>
      <c r="H19" s="141" t="s">
        <v>331</v>
      </c>
    </row>
    <row r="20" spans="1:8">
      <c r="A20" s="139" t="s">
        <v>332</v>
      </c>
      <c r="B20" s="140">
        <v>534527.73</v>
      </c>
      <c r="C20" s="140">
        <v>70166.2</v>
      </c>
      <c r="D20" s="138">
        <f t="shared" si="5"/>
        <v>604693.92999999993</v>
      </c>
      <c r="E20" s="140">
        <v>210274.7</v>
      </c>
      <c r="F20" s="140">
        <v>210274.7</v>
      </c>
      <c r="G20" s="138">
        <f t="shared" si="6"/>
        <v>394419.22999999992</v>
      </c>
      <c r="H20" s="141" t="s">
        <v>333</v>
      </c>
    </row>
    <row r="21" spans="1:8">
      <c r="A21" s="139" t="s">
        <v>334</v>
      </c>
      <c r="B21" s="138">
        <v>0</v>
      </c>
      <c r="C21" s="138">
        <v>0</v>
      </c>
      <c r="D21" s="138">
        <f t="shared" si="5"/>
        <v>0</v>
      </c>
      <c r="E21" s="138">
        <v>0</v>
      </c>
      <c r="F21" s="138">
        <v>0</v>
      </c>
      <c r="G21" s="138">
        <f t="shared" si="6"/>
        <v>0</v>
      </c>
      <c r="H21" s="141" t="s">
        <v>335</v>
      </c>
    </row>
    <row r="22" spans="1:8">
      <c r="A22" s="139" t="s">
        <v>336</v>
      </c>
      <c r="B22" s="140">
        <v>198790.05</v>
      </c>
      <c r="C22" s="140">
        <v>0</v>
      </c>
      <c r="D22" s="138">
        <f t="shared" si="5"/>
        <v>198790.05</v>
      </c>
      <c r="E22" s="140">
        <v>61582.55</v>
      </c>
      <c r="F22" s="140">
        <v>61582.55</v>
      </c>
      <c r="G22" s="138">
        <f t="shared" si="6"/>
        <v>137207.5</v>
      </c>
      <c r="H22" s="141" t="s">
        <v>337</v>
      </c>
    </row>
    <row r="23" spans="1:8">
      <c r="A23" s="139" t="s">
        <v>338</v>
      </c>
      <c r="B23" s="140">
        <v>5973.24</v>
      </c>
      <c r="C23" s="140">
        <v>0</v>
      </c>
      <c r="D23" s="138">
        <f t="shared" si="5"/>
        <v>5973.24</v>
      </c>
      <c r="E23" s="140">
        <v>0</v>
      </c>
      <c r="F23" s="140">
        <v>0</v>
      </c>
      <c r="G23" s="138">
        <f t="shared" si="6"/>
        <v>5973.24</v>
      </c>
      <c r="H23" s="141" t="s">
        <v>339</v>
      </c>
    </row>
    <row r="24" spans="1:8">
      <c r="A24" s="139" t="s">
        <v>340</v>
      </c>
      <c r="B24" s="140">
        <v>4062948.5</v>
      </c>
      <c r="C24" s="140">
        <v>-3026984</v>
      </c>
      <c r="D24" s="138">
        <f t="shared" si="5"/>
        <v>1035964.5</v>
      </c>
      <c r="E24" s="140">
        <v>195720.39</v>
      </c>
      <c r="F24" s="140">
        <v>195720.39</v>
      </c>
      <c r="G24" s="138">
        <f t="shared" si="6"/>
        <v>840244.11</v>
      </c>
      <c r="H24" s="141" t="s">
        <v>341</v>
      </c>
    </row>
    <row r="25" spans="1:8">
      <c r="A25" s="139" t="s">
        <v>342</v>
      </c>
      <c r="B25" s="140">
        <v>171053.61</v>
      </c>
      <c r="C25" s="140">
        <v>-70000</v>
      </c>
      <c r="D25" s="138">
        <f t="shared" si="5"/>
        <v>101053.60999999999</v>
      </c>
      <c r="E25" s="140">
        <v>0</v>
      </c>
      <c r="F25" s="140">
        <v>0</v>
      </c>
      <c r="G25" s="138">
        <f t="shared" si="6"/>
        <v>101053.60999999999</v>
      </c>
      <c r="H25" s="141" t="s">
        <v>343</v>
      </c>
    </row>
    <row r="26" spans="1:8">
      <c r="A26" s="139" t="s">
        <v>344</v>
      </c>
      <c r="B26" s="138">
        <v>0</v>
      </c>
      <c r="C26" s="138">
        <v>0</v>
      </c>
      <c r="D26" s="138">
        <f t="shared" si="5"/>
        <v>0</v>
      </c>
      <c r="E26" s="138">
        <v>0</v>
      </c>
      <c r="F26" s="138">
        <v>0</v>
      </c>
      <c r="G26" s="138">
        <f t="shared" si="6"/>
        <v>0</v>
      </c>
      <c r="H26" s="141" t="s">
        <v>345</v>
      </c>
    </row>
    <row r="27" spans="1:8">
      <c r="A27" s="139" t="s">
        <v>346</v>
      </c>
      <c r="B27" s="140">
        <v>2606976.48</v>
      </c>
      <c r="C27" s="140">
        <v>-1761699</v>
      </c>
      <c r="D27" s="138">
        <f t="shared" si="5"/>
        <v>845277.48</v>
      </c>
      <c r="E27" s="140">
        <v>98123</v>
      </c>
      <c r="F27" s="140">
        <v>98123</v>
      </c>
      <c r="G27" s="138">
        <f t="shared" si="6"/>
        <v>747154.48</v>
      </c>
      <c r="H27" s="141" t="s">
        <v>347</v>
      </c>
    </row>
    <row r="28" spans="1:8">
      <c r="A28" s="137" t="s">
        <v>348</v>
      </c>
      <c r="B28" s="138">
        <f>SUM(B29:B37)</f>
        <v>7193769.5800000001</v>
      </c>
      <c r="C28" s="138">
        <f t="shared" ref="C28:G28" si="7">SUM(C29:C37)</f>
        <v>-462618.0199999999</v>
      </c>
      <c r="D28" s="138">
        <f t="shared" si="7"/>
        <v>6731151.5599999996</v>
      </c>
      <c r="E28" s="138">
        <f t="shared" si="7"/>
        <v>1630095.62</v>
      </c>
      <c r="F28" s="138">
        <f t="shared" si="7"/>
        <v>1630095.62</v>
      </c>
      <c r="G28" s="138">
        <f t="shared" si="7"/>
        <v>5101055.9399999995</v>
      </c>
    </row>
    <row r="29" spans="1:8">
      <c r="A29" s="139" t="s">
        <v>349</v>
      </c>
      <c r="B29" s="140">
        <v>1006414.76</v>
      </c>
      <c r="C29" s="140">
        <v>397813.62</v>
      </c>
      <c r="D29" s="138">
        <f t="shared" ref="D29:D82" si="8">B29+C29</f>
        <v>1404228.38</v>
      </c>
      <c r="E29" s="140">
        <v>480909.26</v>
      </c>
      <c r="F29" s="140">
        <v>480909.26</v>
      </c>
      <c r="G29" s="138">
        <f t="shared" ref="G29:G37" si="9">D29-E29</f>
        <v>923319.11999999988</v>
      </c>
      <c r="H29" s="141" t="s">
        <v>350</v>
      </c>
    </row>
    <row r="30" spans="1:8">
      <c r="A30" s="139" t="s">
        <v>351</v>
      </c>
      <c r="B30" s="140">
        <v>321819.53000000003</v>
      </c>
      <c r="C30" s="140">
        <v>350000</v>
      </c>
      <c r="D30" s="138">
        <f t="shared" si="8"/>
        <v>671819.53</v>
      </c>
      <c r="E30" s="140">
        <v>425560.01</v>
      </c>
      <c r="F30" s="140">
        <v>425560.01</v>
      </c>
      <c r="G30" s="138">
        <f t="shared" si="9"/>
        <v>246259.52000000002</v>
      </c>
      <c r="H30" s="141" t="s">
        <v>352</v>
      </c>
    </row>
    <row r="31" spans="1:8">
      <c r="A31" s="139" t="s">
        <v>353</v>
      </c>
      <c r="B31" s="140">
        <v>186179.20000000001</v>
      </c>
      <c r="C31" s="140">
        <v>594600</v>
      </c>
      <c r="D31" s="138">
        <f t="shared" si="8"/>
        <v>780779.2</v>
      </c>
      <c r="E31" s="140">
        <v>14800</v>
      </c>
      <c r="F31" s="140">
        <v>14800</v>
      </c>
      <c r="G31" s="138">
        <f t="shared" si="9"/>
        <v>765979.2</v>
      </c>
      <c r="H31" s="141" t="s">
        <v>354</v>
      </c>
    </row>
    <row r="32" spans="1:8">
      <c r="A32" s="139" t="s">
        <v>355</v>
      </c>
      <c r="B32" s="140">
        <v>461389.67</v>
      </c>
      <c r="C32" s="140">
        <v>155000</v>
      </c>
      <c r="D32" s="138">
        <f t="shared" si="8"/>
        <v>616389.66999999993</v>
      </c>
      <c r="E32" s="140">
        <v>44175.51</v>
      </c>
      <c r="F32" s="140">
        <v>44175.51</v>
      </c>
      <c r="G32" s="138">
        <f t="shared" si="9"/>
        <v>572214.15999999992</v>
      </c>
      <c r="H32" s="141" t="s">
        <v>356</v>
      </c>
    </row>
    <row r="33" spans="1:8">
      <c r="A33" s="139" t="s">
        <v>357</v>
      </c>
      <c r="B33" s="140">
        <v>2023650.32</v>
      </c>
      <c r="C33" s="140">
        <v>-1112880</v>
      </c>
      <c r="D33" s="138">
        <f t="shared" si="8"/>
        <v>910770.32000000007</v>
      </c>
      <c r="E33" s="140">
        <v>118581.88</v>
      </c>
      <c r="F33" s="140">
        <v>118581.88</v>
      </c>
      <c r="G33" s="138">
        <f t="shared" si="9"/>
        <v>792188.44000000006</v>
      </c>
      <c r="H33" s="141" t="s">
        <v>358</v>
      </c>
    </row>
    <row r="34" spans="1:8">
      <c r="A34" s="139" t="s">
        <v>359</v>
      </c>
      <c r="B34" s="140">
        <v>82992</v>
      </c>
      <c r="C34" s="140">
        <v>0</v>
      </c>
      <c r="D34" s="138">
        <f t="shared" si="8"/>
        <v>82992</v>
      </c>
      <c r="E34" s="140">
        <v>0</v>
      </c>
      <c r="F34" s="140">
        <v>0</v>
      </c>
      <c r="G34" s="138">
        <f t="shared" si="9"/>
        <v>82992</v>
      </c>
      <c r="H34" s="141" t="s">
        <v>360</v>
      </c>
    </row>
    <row r="35" spans="1:8">
      <c r="A35" s="139" t="s">
        <v>361</v>
      </c>
      <c r="B35" s="140">
        <v>862226.27</v>
      </c>
      <c r="C35" s="140">
        <v>15000</v>
      </c>
      <c r="D35" s="138">
        <f t="shared" si="8"/>
        <v>877226.27</v>
      </c>
      <c r="E35" s="140">
        <v>154972.76999999999</v>
      </c>
      <c r="F35" s="140">
        <v>154972.76999999999</v>
      </c>
      <c r="G35" s="138">
        <f t="shared" si="9"/>
        <v>722253.5</v>
      </c>
      <c r="H35" s="141" t="s">
        <v>362</v>
      </c>
    </row>
    <row r="36" spans="1:8">
      <c r="A36" s="139" t="s">
        <v>363</v>
      </c>
      <c r="B36" s="140">
        <v>1738177.83</v>
      </c>
      <c r="C36" s="140">
        <v>-876231.64</v>
      </c>
      <c r="D36" s="138">
        <f t="shared" si="8"/>
        <v>861946.19000000006</v>
      </c>
      <c r="E36" s="140">
        <v>214539.19</v>
      </c>
      <c r="F36" s="140">
        <v>214539.19</v>
      </c>
      <c r="G36" s="138">
        <f t="shared" si="9"/>
        <v>647407</v>
      </c>
      <c r="H36" s="141" t="s">
        <v>364</v>
      </c>
    </row>
    <row r="37" spans="1:8">
      <c r="A37" s="139" t="s">
        <v>365</v>
      </c>
      <c r="B37" s="140">
        <v>510920</v>
      </c>
      <c r="C37" s="140">
        <v>14080</v>
      </c>
      <c r="D37" s="138">
        <f t="shared" si="8"/>
        <v>525000</v>
      </c>
      <c r="E37" s="140">
        <v>176557</v>
      </c>
      <c r="F37" s="140">
        <v>176557</v>
      </c>
      <c r="G37" s="138">
        <f t="shared" si="9"/>
        <v>348443</v>
      </c>
      <c r="H37" s="141" t="s">
        <v>366</v>
      </c>
    </row>
    <row r="38" spans="1:8">
      <c r="A38" s="137" t="s">
        <v>367</v>
      </c>
      <c r="B38" s="138">
        <f>SUM(B39:B47)</f>
        <v>9439527.8200000003</v>
      </c>
      <c r="C38" s="138">
        <f t="shared" ref="C38:G38" si="10">SUM(C39:C47)</f>
        <v>4301375.37</v>
      </c>
      <c r="D38" s="138">
        <f t="shared" si="10"/>
        <v>13740903.190000001</v>
      </c>
      <c r="E38" s="138">
        <f t="shared" si="10"/>
        <v>9007169.7300000004</v>
      </c>
      <c r="F38" s="138">
        <f t="shared" si="10"/>
        <v>9007169.7300000004</v>
      </c>
      <c r="G38" s="138">
        <f t="shared" si="10"/>
        <v>4733733.4600000009</v>
      </c>
    </row>
    <row r="39" spans="1:8">
      <c r="A39" s="139" t="s">
        <v>368</v>
      </c>
      <c r="B39" s="138">
        <v>0</v>
      </c>
      <c r="C39" s="138">
        <v>0</v>
      </c>
      <c r="D39" s="138">
        <f t="shared" si="8"/>
        <v>0</v>
      </c>
      <c r="E39" s="138">
        <v>0</v>
      </c>
      <c r="F39" s="138">
        <v>0</v>
      </c>
      <c r="G39" s="138">
        <f t="shared" ref="G39:G47" si="11">D39-E39</f>
        <v>0</v>
      </c>
      <c r="H39" s="141" t="s">
        <v>369</v>
      </c>
    </row>
    <row r="40" spans="1:8">
      <c r="A40" s="139" t="s">
        <v>370</v>
      </c>
      <c r="B40" s="140">
        <v>3840000</v>
      </c>
      <c r="C40" s="140">
        <v>-3200000</v>
      </c>
      <c r="D40" s="138">
        <f t="shared" si="8"/>
        <v>640000</v>
      </c>
      <c r="E40" s="140">
        <v>0</v>
      </c>
      <c r="F40" s="140">
        <v>0</v>
      </c>
      <c r="G40" s="138">
        <f t="shared" si="11"/>
        <v>640000</v>
      </c>
      <c r="H40" s="141" t="s">
        <v>371</v>
      </c>
    </row>
    <row r="41" spans="1:8">
      <c r="A41" s="139" t="s">
        <v>372</v>
      </c>
      <c r="B41" s="138">
        <v>0</v>
      </c>
      <c r="C41" s="138">
        <v>0</v>
      </c>
      <c r="D41" s="138">
        <f t="shared" si="8"/>
        <v>0</v>
      </c>
      <c r="E41" s="138">
        <v>0</v>
      </c>
      <c r="F41" s="138">
        <v>0</v>
      </c>
      <c r="G41" s="138">
        <f t="shared" si="11"/>
        <v>0</v>
      </c>
      <c r="H41" s="141" t="s">
        <v>373</v>
      </c>
    </row>
    <row r="42" spans="1:8">
      <c r="A42" s="139" t="s">
        <v>374</v>
      </c>
      <c r="B42" s="140">
        <v>5599527.8200000003</v>
      </c>
      <c r="C42" s="140">
        <v>7501375.3700000001</v>
      </c>
      <c r="D42" s="138">
        <f t="shared" si="8"/>
        <v>13100903.190000001</v>
      </c>
      <c r="E42" s="140">
        <v>9007169.7300000004</v>
      </c>
      <c r="F42" s="140">
        <v>9007169.7300000004</v>
      </c>
      <c r="G42" s="138">
        <f t="shared" si="11"/>
        <v>4093733.4600000009</v>
      </c>
      <c r="H42" s="141" t="s">
        <v>375</v>
      </c>
    </row>
    <row r="43" spans="1:8">
      <c r="A43" s="139" t="s">
        <v>376</v>
      </c>
      <c r="B43" s="138">
        <v>0</v>
      </c>
      <c r="C43" s="138">
        <v>0</v>
      </c>
      <c r="D43" s="138">
        <f t="shared" si="8"/>
        <v>0</v>
      </c>
      <c r="E43" s="138">
        <v>0</v>
      </c>
      <c r="F43" s="138">
        <v>0</v>
      </c>
      <c r="G43" s="138">
        <f t="shared" si="11"/>
        <v>0</v>
      </c>
      <c r="H43" s="141" t="s">
        <v>377</v>
      </c>
    </row>
    <row r="44" spans="1:8">
      <c r="A44" s="139" t="s">
        <v>378</v>
      </c>
      <c r="B44" s="138">
        <v>0</v>
      </c>
      <c r="C44" s="138">
        <v>0</v>
      </c>
      <c r="D44" s="138">
        <f t="shared" si="8"/>
        <v>0</v>
      </c>
      <c r="E44" s="138">
        <v>0</v>
      </c>
      <c r="F44" s="138">
        <v>0</v>
      </c>
      <c r="G44" s="138">
        <f t="shared" si="11"/>
        <v>0</v>
      </c>
      <c r="H44" s="141" t="s">
        <v>379</v>
      </c>
    </row>
    <row r="45" spans="1:8">
      <c r="A45" s="139" t="s">
        <v>380</v>
      </c>
      <c r="B45" s="138">
        <v>0</v>
      </c>
      <c r="C45" s="138">
        <v>0</v>
      </c>
      <c r="D45" s="138">
        <f t="shared" si="8"/>
        <v>0</v>
      </c>
      <c r="E45" s="138">
        <v>0</v>
      </c>
      <c r="F45" s="138">
        <v>0</v>
      </c>
      <c r="G45" s="138">
        <f t="shared" si="11"/>
        <v>0</v>
      </c>
      <c r="H45" s="142"/>
    </row>
    <row r="46" spans="1:8">
      <c r="A46" s="139" t="s">
        <v>381</v>
      </c>
      <c r="B46" s="138">
        <v>0</v>
      </c>
      <c r="C46" s="138">
        <v>0</v>
      </c>
      <c r="D46" s="138">
        <f t="shared" si="8"/>
        <v>0</v>
      </c>
      <c r="E46" s="138">
        <v>0</v>
      </c>
      <c r="F46" s="138">
        <v>0</v>
      </c>
      <c r="G46" s="138">
        <f t="shared" si="11"/>
        <v>0</v>
      </c>
      <c r="H46" s="142"/>
    </row>
    <row r="47" spans="1:8">
      <c r="A47" s="139" t="s">
        <v>382</v>
      </c>
      <c r="B47" s="138">
        <v>0</v>
      </c>
      <c r="C47" s="138">
        <v>0</v>
      </c>
      <c r="D47" s="138">
        <f t="shared" si="8"/>
        <v>0</v>
      </c>
      <c r="E47" s="138">
        <v>0</v>
      </c>
      <c r="F47" s="138">
        <v>0</v>
      </c>
      <c r="G47" s="138">
        <f t="shared" si="11"/>
        <v>0</v>
      </c>
      <c r="H47" s="141" t="s">
        <v>383</v>
      </c>
    </row>
    <row r="48" spans="1:8">
      <c r="A48" s="137" t="s">
        <v>384</v>
      </c>
      <c r="B48" s="138">
        <f>SUM(B49:B57)</f>
        <v>7644</v>
      </c>
      <c r="C48" s="138">
        <f t="shared" ref="C48:G48" si="12">SUM(C49:C57)</f>
        <v>2635027.0099999998</v>
      </c>
      <c r="D48" s="138">
        <f t="shared" si="12"/>
        <v>2642671.0099999998</v>
      </c>
      <c r="E48" s="138">
        <f t="shared" si="12"/>
        <v>2223699.0499999998</v>
      </c>
      <c r="F48" s="138">
        <f t="shared" si="12"/>
        <v>2223699.0499999998</v>
      </c>
      <c r="G48" s="138">
        <f t="shared" si="12"/>
        <v>418971.96</v>
      </c>
    </row>
    <row r="49" spans="1:8">
      <c r="A49" s="139" t="s">
        <v>385</v>
      </c>
      <c r="B49" s="140">
        <v>0</v>
      </c>
      <c r="C49" s="140">
        <v>224213.01</v>
      </c>
      <c r="D49" s="138">
        <f t="shared" si="8"/>
        <v>224213.01</v>
      </c>
      <c r="E49" s="140">
        <v>29799.05</v>
      </c>
      <c r="F49" s="140">
        <v>29799.05</v>
      </c>
      <c r="G49" s="138">
        <f t="shared" ref="G49:G57" si="13">D49-E49</f>
        <v>194413.96000000002</v>
      </c>
      <c r="H49" s="141" t="s">
        <v>386</v>
      </c>
    </row>
    <row r="50" spans="1:8">
      <c r="A50" s="139" t="s">
        <v>387</v>
      </c>
      <c r="B50" s="138">
        <v>0</v>
      </c>
      <c r="C50" s="138">
        <v>0</v>
      </c>
      <c r="D50" s="138">
        <f t="shared" si="8"/>
        <v>0</v>
      </c>
      <c r="E50" s="138">
        <v>0</v>
      </c>
      <c r="F50" s="138">
        <v>0</v>
      </c>
      <c r="G50" s="138">
        <f t="shared" si="13"/>
        <v>0</v>
      </c>
      <c r="H50" s="141" t="s">
        <v>388</v>
      </c>
    </row>
    <row r="51" spans="1:8">
      <c r="A51" s="139" t="s">
        <v>389</v>
      </c>
      <c r="B51" s="138">
        <v>0</v>
      </c>
      <c r="C51" s="138">
        <v>0</v>
      </c>
      <c r="D51" s="138">
        <f t="shared" si="8"/>
        <v>0</v>
      </c>
      <c r="E51" s="138">
        <v>0</v>
      </c>
      <c r="F51" s="138">
        <v>0</v>
      </c>
      <c r="G51" s="138">
        <f t="shared" si="13"/>
        <v>0</v>
      </c>
      <c r="H51" s="141" t="s">
        <v>390</v>
      </c>
    </row>
    <row r="52" spans="1:8">
      <c r="A52" s="139" t="s">
        <v>391</v>
      </c>
      <c r="B52" s="140">
        <v>0</v>
      </c>
      <c r="C52" s="140">
        <v>2407914</v>
      </c>
      <c r="D52" s="138">
        <f t="shared" si="8"/>
        <v>2407914</v>
      </c>
      <c r="E52" s="140">
        <v>2191000</v>
      </c>
      <c r="F52" s="140">
        <v>2191000</v>
      </c>
      <c r="G52" s="138">
        <f t="shared" si="13"/>
        <v>216914</v>
      </c>
      <c r="H52" s="141" t="s">
        <v>392</v>
      </c>
    </row>
    <row r="53" spans="1:8">
      <c r="A53" s="139" t="s">
        <v>393</v>
      </c>
      <c r="B53" s="138">
        <v>0</v>
      </c>
      <c r="C53" s="138">
        <v>0</v>
      </c>
      <c r="D53" s="138">
        <f t="shared" si="8"/>
        <v>0</v>
      </c>
      <c r="E53" s="138">
        <v>0</v>
      </c>
      <c r="F53" s="138">
        <v>0</v>
      </c>
      <c r="G53" s="138">
        <f t="shared" si="13"/>
        <v>0</v>
      </c>
      <c r="H53" s="141" t="s">
        <v>394</v>
      </c>
    </row>
    <row r="54" spans="1:8">
      <c r="A54" s="139" t="s">
        <v>395</v>
      </c>
      <c r="B54" s="140">
        <v>7644</v>
      </c>
      <c r="C54" s="140">
        <v>2900</v>
      </c>
      <c r="D54" s="138">
        <f t="shared" si="8"/>
        <v>10544</v>
      </c>
      <c r="E54" s="140">
        <v>2900</v>
      </c>
      <c r="F54" s="140">
        <v>2900</v>
      </c>
      <c r="G54" s="138">
        <f t="shared" si="13"/>
        <v>7644</v>
      </c>
      <c r="H54" s="141" t="s">
        <v>396</v>
      </c>
    </row>
    <row r="55" spans="1:8">
      <c r="A55" s="139" t="s">
        <v>397</v>
      </c>
      <c r="B55" s="138">
        <v>0</v>
      </c>
      <c r="C55" s="138">
        <v>0</v>
      </c>
      <c r="D55" s="138">
        <f t="shared" si="8"/>
        <v>0</v>
      </c>
      <c r="E55" s="138">
        <v>0</v>
      </c>
      <c r="F55" s="138">
        <v>0</v>
      </c>
      <c r="G55" s="138">
        <f t="shared" si="13"/>
        <v>0</v>
      </c>
      <c r="H55" s="141" t="s">
        <v>398</v>
      </c>
    </row>
    <row r="56" spans="1:8">
      <c r="A56" s="139" t="s">
        <v>399</v>
      </c>
      <c r="B56" s="138">
        <v>0</v>
      </c>
      <c r="C56" s="138">
        <v>0</v>
      </c>
      <c r="D56" s="138">
        <f t="shared" si="8"/>
        <v>0</v>
      </c>
      <c r="E56" s="138">
        <v>0</v>
      </c>
      <c r="F56" s="138">
        <v>0</v>
      </c>
      <c r="G56" s="138">
        <f t="shared" si="13"/>
        <v>0</v>
      </c>
      <c r="H56" s="141" t="s">
        <v>400</v>
      </c>
    </row>
    <row r="57" spans="1:8">
      <c r="A57" s="139" t="s">
        <v>401</v>
      </c>
      <c r="B57" s="138">
        <v>0</v>
      </c>
      <c r="C57" s="138">
        <v>0</v>
      </c>
      <c r="D57" s="138">
        <f t="shared" si="8"/>
        <v>0</v>
      </c>
      <c r="E57" s="138">
        <v>0</v>
      </c>
      <c r="F57" s="138">
        <v>0</v>
      </c>
      <c r="G57" s="138">
        <f t="shared" si="13"/>
        <v>0</v>
      </c>
      <c r="H57" s="141" t="s">
        <v>402</v>
      </c>
    </row>
    <row r="58" spans="1:8">
      <c r="A58" s="137" t="s">
        <v>403</v>
      </c>
      <c r="B58" s="138">
        <f>SUM(B59:B61)</f>
        <v>100000</v>
      </c>
      <c r="C58" s="138">
        <f t="shared" ref="C58:G58" si="14">SUM(C59:C61)</f>
        <v>12825005.699999999</v>
      </c>
      <c r="D58" s="138">
        <f t="shared" si="14"/>
        <v>12925005.699999999</v>
      </c>
      <c r="E58" s="138">
        <f t="shared" si="14"/>
        <v>921445.88</v>
      </c>
      <c r="F58" s="138">
        <f t="shared" si="14"/>
        <v>921445.88</v>
      </c>
      <c r="G58" s="138">
        <f t="shared" si="14"/>
        <v>12003559.819999998</v>
      </c>
    </row>
    <row r="59" spans="1:8">
      <c r="A59" s="139" t="s">
        <v>404</v>
      </c>
      <c r="B59" s="140">
        <v>0</v>
      </c>
      <c r="C59" s="140">
        <v>11541467.84</v>
      </c>
      <c r="D59" s="138">
        <f t="shared" si="8"/>
        <v>11541467.84</v>
      </c>
      <c r="E59" s="140">
        <v>921445.88</v>
      </c>
      <c r="F59" s="140">
        <v>921445.88</v>
      </c>
      <c r="G59" s="138">
        <f t="shared" ref="G59:G61" si="15">D59-E59</f>
        <v>10620021.959999999</v>
      </c>
      <c r="H59" s="141" t="s">
        <v>405</v>
      </c>
    </row>
    <row r="60" spans="1:8">
      <c r="A60" s="139" t="s">
        <v>406</v>
      </c>
      <c r="B60" s="140">
        <v>0</v>
      </c>
      <c r="C60" s="140">
        <v>1283537.8600000001</v>
      </c>
      <c r="D60" s="138">
        <f t="shared" si="8"/>
        <v>1283537.8600000001</v>
      </c>
      <c r="E60" s="140">
        <v>0</v>
      </c>
      <c r="F60" s="140">
        <v>0</v>
      </c>
      <c r="G60" s="138">
        <f t="shared" si="15"/>
        <v>1283537.8600000001</v>
      </c>
      <c r="H60" s="141" t="s">
        <v>407</v>
      </c>
    </row>
    <row r="61" spans="1:8">
      <c r="A61" s="139" t="s">
        <v>408</v>
      </c>
      <c r="B61" s="140">
        <v>100000</v>
      </c>
      <c r="C61" s="140">
        <v>0</v>
      </c>
      <c r="D61" s="138">
        <f t="shared" si="8"/>
        <v>100000</v>
      </c>
      <c r="E61" s="140">
        <v>0</v>
      </c>
      <c r="F61" s="140">
        <v>0</v>
      </c>
      <c r="G61" s="138">
        <f t="shared" si="15"/>
        <v>100000</v>
      </c>
      <c r="H61" s="141" t="s">
        <v>409</v>
      </c>
    </row>
    <row r="62" spans="1:8">
      <c r="A62" s="137" t="s">
        <v>410</v>
      </c>
      <c r="B62" s="138">
        <f>SUM(B63:B67,B69:B70)</f>
        <v>0</v>
      </c>
      <c r="C62" s="138">
        <f t="shared" ref="C62:G62" si="16">SUM(C63:C67,C69:C70)</f>
        <v>0</v>
      </c>
      <c r="D62" s="138">
        <f t="shared" si="16"/>
        <v>0</v>
      </c>
      <c r="E62" s="138">
        <f t="shared" si="16"/>
        <v>0</v>
      </c>
      <c r="F62" s="138">
        <f t="shared" si="16"/>
        <v>0</v>
      </c>
      <c r="G62" s="138">
        <f t="shared" si="16"/>
        <v>0</v>
      </c>
    </row>
    <row r="63" spans="1:8">
      <c r="A63" s="139" t="s">
        <v>411</v>
      </c>
      <c r="B63" s="138">
        <v>0</v>
      </c>
      <c r="C63" s="138">
        <v>0</v>
      </c>
      <c r="D63" s="138">
        <f t="shared" si="8"/>
        <v>0</v>
      </c>
      <c r="E63" s="138">
        <v>0</v>
      </c>
      <c r="F63" s="138">
        <v>0</v>
      </c>
      <c r="G63" s="138">
        <f t="shared" ref="G63:G70" si="17">D63-E63</f>
        <v>0</v>
      </c>
      <c r="H63" s="141" t="s">
        <v>412</v>
      </c>
    </row>
    <row r="64" spans="1:8">
      <c r="A64" s="139" t="s">
        <v>413</v>
      </c>
      <c r="B64" s="138">
        <v>0</v>
      </c>
      <c r="C64" s="138">
        <v>0</v>
      </c>
      <c r="D64" s="138">
        <f t="shared" si="8"/>
        <v>0</v>
      </c>
      <c r="E64" s="138">
        <v>0</v>
      </c>
      <c r="F64" s="138">
        <v>0</v>
      </c>
      <c r="G64" s="138">
        <f t="shared" si="17"/>
        <v>0</v>
      </c>
      <c r="H64" s="141" t="s">
        <v>414</v>
      </c>
    </row>
    <row r="65" spans="1:8">
      <c r="A65" s="139" t="s">
        <v>415</v>
      </c>
      <c r="B65" s="138">
        <v>0</v>
      </c>
      <c r="C65" s="138">
        <v>0</v>
      </c>
      <c r="D65" s="138">
        <f t="shared" si="8"/>
        <v>0</v>
      </c>
      <c r="E65" s="138">
        <v>0</v>
      </c>
      <c r="F65" s="138">
        <v>0</v>
      </c>
      <c r="G65" s="138">
        <f t="shared" si="17"/>
        <v>0</v>
      </c>
      <c r="H65" s="141" t="s">
        <v>416</v>
      </c>
    </row>
    <row r="66" spans="1:8">
      <c r="A66" s="139" t="s">
        <v>417</v>
      </c>
      <c r="B66" s="138">
        <v>0</v>
      </c>
      <c r="C66" s="138">
        <v>0</v>
      </c>
      <c r="D66" s="138">
        <f t="shared" si="8"/>
        <v>0</v>
      </c>
      <c r="E66" s="138">
        <v>0</v>
      </c>
      <c r="F66" s="138">
        <v>0</v>
      </c>
      <c r="G66" s="138">
        <f t="shared" si="17"/>
        <v>0</v>
      </c>
      <c r="H66" s="141" t="s">
        <v>418</v>
      </c>
    </row>
    <row r="67" spans="1:8">
      <c r="A67" s="139" t="s">
        <v>419</v>
      </c>
      <c r="B67" s="138">
        <v>0</v>
      </c>
      <c r="C67" s="138">
        <v>0</v>
      </c>
      <c r="D67" s="138">
        <f t="shared" si="8"/>
        <v>0</v>
      </c>
      <c r="E67" s="138">
        <v>0</v>
      </c>
      <c r="F67" s="138">
        <v>0</v>
      </c>
      <c r="G67" s="138">
        <f t="shared" si="17"/>
        <v>0</v>
      </c>
      <c r="H67" s="141" t="s">
        <v>420</v>
      </c>
    </row>
    <row r="68" spans="1:8">
      <c r="A68" s="139" t="s">
        <v>421</v>
      </c>
      <c r="B68" s="138">
        <v>0</v>
      </c>
      <c r="C68" s="138">
        <v>0</v>
      </c>
      <c r="D68" s="138">
        <f t="shared" si="8"/>
        <v>0</v>
      </c>
      <c r="E68" s="138">
        <v>0</v>
      </c>
      <c r="F68" s="138">
        <v>0</v>
      </c>
      <c r="G68" s="138">
        <f t="shared" si="17"/>
        <v>0</v>
      </c>
      <c r="H68" s="141"/>
    </row>
    <row r="69" spans="1:8">
      <c r="A69" s="139" t="s">
        <v>422</v>
      </c>
      <c r="B69" s="138">
        <v>0</v>
      </c>
      <c r="C69" s="138">
        <v>0</v>
      </c>
      <c r="D69" s="138">
        <f t="shared" si="8"/>
        <v>0</v>
      </c>
      <c r="E69" s="138">
        <v>0</v>
      </c>
      <c r="F69" s="138">
        <v>0</v>
      </c>
      <c r="G69" s="138">
        <f t="shared" si="17"/>
        <v>0</v>
      </c>
      <c r="H69" s="141" t="s">
        <v>423</v>
      </c>
    </row>
    <row r="70" spans="1:8">
      <c r="A70" s="139" t="s">
        <v>424</v>
      </c>
      <c r="B70" s="138">
        <v>0</v>
      </c>
      <c r="C70" s="138">
        <v>0</v>
      </c>
      <c r="D70" s="138">
        <f t="shared" si="8"/>
        <v>0</v>
      </c>
      <c r="E70" s="138">
        <v>0</v>
      </c>
      <c r="F70" s="138">
        <v>0</v>
      </c>
      <c r="G70" s="138">
        <f t="shared" si="17"/>
        <v>0</v>
      </c>
      <c r="H70" s="141" t="s">
        <v>425</v>
      </c>
    </row>
    <row r="71" spans="1:8">
      <c r="A71" s="137" t="s">
        <v>426</v>
      </c>
      <c r="B71" s="138">
        <f>SUM(B72:B74)</f>
        <v>0</v>
      </c>
      <c r="C71" s="138">
        <f t="shared" ref="C71:G71" si="18">SUM(C72:C74)</f>
        <v>0</v>
      </c>
      <c r="D71" s="138">
        <f t="shared" si="18"/>
        <v>0</v>
      </c>
      <c r="E71" s="138">
        <f t="shared" si="18"/>
        <v>0</v>
      </c>
      <c r="F71" s="138">
        <f t="shared" si="18"/>
        <v>0</v>
      </c>
      <c r="G71" s="138">
        <f t="shared" si="18"/>
        <v>0</v>
      </c>
    </row>
    <row r="72" spans="1:8">
      <c r="A72" s="139" t="s">
        <v>427</v>
      </c>
      <c r="B72" s="138">
        <v>0</v>
      </c>
      <c r="C72" s="138">
        <v>0</v>
      </c>
      <c r="D72" s="138">
        <f t="shared" si="8"/>
        <v>0</v>
      </c>
      <c r="E72" s="138">
        <v>0</v>
      </c>
      <c r="F72" s="138">
        <v>0</v>
      </c>
      <c r="G72" s="138">
        <f t="shared" ref="G72:G74" si="19">D72-E72</f>
        <v>0</v>
      </c>
      <c r="H72" s="141" t="s">
        <v>428</v>
      </c>
    </row>
    <row r="73" spans="1:8">
      <c r="A73" s="139" t="s">
        <v>429</v>
      </c>
      <c r="B73" s="138">
        <v>0</v>
      </c>
      <c r="C73" s="138">
        <v>0</v>
      </c>
      <c r="D73" s="138">
        <f t="shared" si="8"/>
        <v>0</v>
      </c>
      <c r="E73" s="138">
        <v>0</v>
      </c>
      <c r="F73" s="138">
        <v>0</v>
      </c>
      <c r="G73" s="138">
        <f t="shared" si="19"/>
        <v>0</v>
      </c>
      <c r="H73" s="141" t="s">
        <v>430</v>
      </c>
    </row>
    <row r="74" spans="1:8">
      <c r="A74" s="139" t="s">
        <v>431</v>
      </c>
      <c r="B74" s="138">
        <v>0</v>
      </c>
      <c r="C74" s="138">
        <v>0</v>
      </c>
      <c r="D74" s="138">
        <f t="shared" si="8"/>
        <v>0</v>
      </c>
      <c r="E74" s="138">
        <v>0</v>
      </c>
      <c r="F74" s="138">
        <v>0</v>
      </c>
      <c r="G74" s="138">
        <f t="shared" si="19"/>
        <v>0</v>
      </c>
      <c r="H74" s="141" t="s">
        <v>432</v>
      </c>
    </row>
    <row r="75" spans="1:8">
      <c r="A75" s="137" t="s">
        <v>433</v>
      </c>
      <c r="B75" s="138">
        <f>SUM(B76:B82)</f>
        <v>0</v>
      </c>
      <c r="C75" s="138">
        <f t="shared" ref="C75:G75" si="20">SUM(C76:C82)</f>
        <v>0</v>
      </c>
      <c r="D75" s="138">
        <f t="shared" si="20"/>
        <v>0</v>
      </c>
      <c r="E75" s="138">
        <f t="shared" si="20"/>
        <v>0</v>
      </c>
      <c r="F75" s="138">
        <f t="shared" si="20"/>
        <v>0</v>
      </c>
      <c r="G75" s="138">
        <f t="shared" si="20"/>
        <v>0</v>
      </c>
    </row>
    <row r="76" spans="1:8">
      <c r="A76" s="139" t="s">
        <v>434</v>
      </c>
      <c r="B76" s="138">
        <v>0</v>
      </c>
      <c r="C76" s="138">
        <v>0</v>
      </c>
      <c r="D76" s="138">
        <f t="shared" si="8"/>
        <v>0</v>
      </c>
      <c r="E76" s="138">
        <v>0</v>
      </c>
      <c r="F76" s="138">
        <v>0</v>
      </c>
      <c r="G76" s="138">
        <f t="shared" ref="G76:G82" si="21">D76-E76</f>
        <v>0</v>
      </c>
      <c r="H76" s="141" t="s">
        <v>435</v>
      </c>
    </row>
    <row r="77" spans="1:8">
      <c r="A77" s="139" t="s">
        <v>436</v>
      </c>
      <c r="B77" s="138">
        <v>0</v>
      </c>
      <c r="C77" s="138">
        <v>0</v>
      </c>
      <c r="D77" s="138">
        <f t="shared" si="8"/>
        <v>0</v>
      </c>
      <c r="E77" s="138">
        <v>0</v>
      </c>
      <c r="F77" s="138">
        <v>0</v>
      </c>
      <c r="G77" s="138">
        <f t="shared" si="21"/>
        <v>0</v>
      </c>
      <c r="H77" s="141" t="s">
        <v>437</v>
      </c>
    </row>
    <row r="78" spans="1:8">
      <c r="A78" s="139" t="s">
        <v>438</v>
      </c>
      <c r="B78" s="138">
        <v>0</v>
      </c>
      <c r="C78" s="138">
        <v>0</v>
      </c>
      <c r="D78" s="138">
        <f t="shared" si="8"/>
        <v>0</v>
      </c>
      <c r="E78" s="138">
        <v>0</v>
      </c>
      <c r="F78" s="138">
        <v>0</v>
      </c>
      <c r="G78" s="138">
        <f t="shared" si="21"/>
        <v>0</v>
      </c>
      <c r="H78" s="141" t="s">
        <v>439</v>
      </c>
    </row>
    <row r="79" spans="1:8">
      <c r="A79" s="139" t="s">
        <v>440</v>
      </c>
      <c r="B79" s="138">
        <v>0</v>
      </c>
      <c r="C79" s="138">
        <v>0</v>
      </c>
      <c r="D79" s="138">
        <f t="shared" si="8"/>
        <v>0</v>
      </c>
      <c r="E79" s="138">
        <v>0</v>
      </c>
      <c r="F79" s="138">
        <v>0</v>
      </c>
      <c r="G79" s="138">
        <f t="shared" si="21"/>
        <v>0</v>
      </c>
      <c r="H79" s="141" t="s">
        <v>441</v>
      </c>
    </row>
    <row r="80" spans="1:8">
      <c r="A80" s="139" t="s">
        <v>442</v>
      </c>
      <c r="B80" s="138">
        <v>0</v>
      </c>
      <c r="C80" s="138">
        <v>0</v>
      </c>
      <c r="D80" s="138">
        <f t="shared" si="8"/>
        <v>0</v>
      </c>
      <c r="E80" s="138">
        <v>0</v>
      </c>
      <c r="F80" s="138">
        <v>0</v>
      </c>
      <c r="G80" s="138">
        <f t="shared" si="21"/>
        <v>0</v>
      </c>
      <c r="H80" s="141" t="s">
        <v>443</v>
      </c>
    </row>
    <row r="81" spans="1:8">
      <c r="A81" s="139" t="s">
        <v>444</v>
      </c>
      <c r="B81" s="138">
        <v>0</v>
      </c>
      <c r="C81" s="138">
        <v>0</v>
      </c>
      <c r="D81" s="138">
        <f t="shared" si="8"/>
        <v>0</v>
      </c>
      <c r="E81" s="138">
        <v>0</v>
      </c>
      <c r="F81" s="138">
        <v>0</v>
      </c>
      <c r="G81" s="138">
        <f t="shared" si="21"/>
        <v>0</v>
      </c>
      <c r="H81" s="141" t="s">
        <v>445</v>
      </c>
    </row>
    <row r="82" spans="1:8">
      <c r="A82" s="139" t="s">
        <v>446</v>
      </c>
      <c r="B82" s="138">
        <v>0</v>
      </c>
      <c r="C82" s="138">
        <v>0</v>
      </c>
      <c r="D82" s="138">
        <f t="shared" si="8"/>
        <v>0</v>
      </c>
      <c r="E82" s="138">
        <v>0</v>
      </c>
      <c r="F82" s="138">
        <v>0</v>
      </c>
      <c r="G82" s="138">
        <f t="shared" si="21"/>
        <v>0</v>
      </c>
      <c r="H82" s="141" t="s">
        <v>447</v>
      </c>
    </row>
    <row r="83" spans="1:8">
      <c r="A83" s="143"/>
      <c r="B83" s="144"/>
      <c r="C83" s="144"/>
      <c r="D83" s="144"/>
      <c r="E83" s="144"/>
      <c r="F83" s="144"/>
      <c r="G83" s="144"/>
    </row>
    <row r="84" spans="1:8">
      <c r="A84" s="145" t="s">
        <v>448</v>
      </c>
      <c r="B84" s="136">
        <f>B85+B93+B103+B113+B123+B133+B137+B146+B150</f>
        <v>29669327.380000003</v>
      </c>
      <c r="C84" s="136">
        <f t="shared" ref="C84:G84" si="22">C85+C93+C103+C113+C123+C133+C137+C146+C150</f>
        <v>73485901.209999993</v>
      </c>
      <c r="D84" s="136">
        <f t="shared" si="22"/>
        <v>103155228.59</v>
      </c>
      <c r="E84" s="136">
        <f t="shared" si="22"/>
        <v>56217335.699999996</v>
      </c>
      <c r="F84" s="136">
        <f t="shared" si="22"/>
        <v>56217335.699999996</v>
      </c>
      <c r="G84" s="136">
        <f t="shared" si="22"/>
        <v>46937892.890000001</v>
      </c>
    </row>
    <row r="85" spans="1:8">
      <c r="A85" s="137" t="s">
        <v>314</v>
      </c>
      <c r="B85" s="138">
        <f>SUM(B86:B92)</f>
        <v>510713.24</v>
      </c>
      <c r="C85" s="138">
        <f t="shared" ref="C85:G85" si="23">SUM(C86:C92)</f>
        <v>9622745</v>
      </c>
      <c r="D85" s="138">
        <f t="shared" si="23"/>
        <v>10133458.24</v>
      </c>
      <c r="E85" s="138">
        <f t="shared" si="23"/>
        <v>8350310.46</v>
      </c>
      <c r="F85" s="138">
        <f t="shared" si="23"/>
        <v>8350310.46</v>
      </c>
      <c r="G85" s="138">
        <f t="shared" si="23"/>
        <v>1783147.7800000003</v>
      </c>
    </row>
    <row r="86" spans="1:8">
      <c r="A86" s="139" t="s">
        <v>315</v>
      </c>
      <c r="B86" s="140">
        <v>0</v>
      </c>
      <c r="C86" s="140">
        <v>9080323.2599999998</v>
      </c>
      <c r="D86" s="138">
        <f t="shared" ref="D86:D92" si="24">B86+C86</f>
        <v>9080323.2599999998</v>
      </c>
      <c r="E86" s="140">
        <v>7787574.0599999996</v>
      </c>
      <c r="F86" s="140">
        <v>7787574.0599999996</v>
      </c>
      <c r="G86" s="138">
        <f t="shared" ref="G86:G92" si="25">D86-E86</f>
        <v>1292749.2000000002</v>
      </c>
      <c r="H86" s="141" t="s">
        <v>449</v>
      </c>
    </row>
    <row r="87" spans="1:8">
      <c r="A87" s="139" t="s">
        <v>317</v>
      </c>
      <c r="B87" s="140">
        <v>510713.24</v>
      </c>
      <c r="C87" s="140">
        <v>542421.74</v>
      </c>
      <c r="D87" s="138">
        <f t="shared" si="24"/>
        <v>1053134.98</v>
      </c>
      <c r="E87" s="140">
        <v>562736.4</v>
      </c>
      <c r="F87" s="140">
        <v>562736.4</v>
      </c>
      <c r="G87" s="138">
        <f t="shared" si="25"/>
        <v>490398.57999999996</v>
      </c>
      <c r="H87" s="141" t="s">
        <v>450</v>
      </c>
    </row>
    <row r="88" spans="1:8">
      <c r="A88" s="139" t="s">
        <v>319</v>
      </c>
      <c r="B88" s="138">
        <v>0</v>
      </c>
      <c r="C88" s="138">
        <v>0</v>
      </c>
      <c r="D88" s="138">
        <f t="shared" si="24"/>
        <v>0</v>
      </c>
      <c r="E88" s="138">
        <v>0</v>
      </c>
      <c r="F88" s="138">
        <v>0</v>
      </c>
      <c r="G88" s="138">
        <f t="shared" si="25"/>
        <v>0</v>
      </c>
      <c r="H88" s="141" t="s">
        <v>451</v>
      </c>
    </row>
    <row r="89" spans="1:8">
      <c r="A89" s="139" t="s">
        <v>321</v>
      </c>
      <c r="B89" s="138">
        <v>0</v>
      </c>
      <c r="C89" s="138">
        <v>0</v>
      </c>
      <c r="D89" s="138">
        <f t="shared" si="24"/>
        <v>0</v>
      </c>
      <c r="E89" s="138">
        <v>0</v>
      </c>
      <c r="F89" s="138">
        <v>0</v>
      </c>
      <c r="G89" s="138">
        <f t="shared" si="25"/>
        <v>0</v>
      </c>
      <c r="H89" s="141" t="s">
        <v>452</v>
      </c>
    </row>
    <row r="90" spans="1:8">
      <c r="A90" s="139" t="s">
        <v>323</v>
      </c>
      <c r="B90" s="138">
        <v>0</v>
      </c>
      <c r="C90" s="138">
        <v>0</v>
      </c>
      <c r="D90" s="138">
        <f t="shared" si="24"/>
        <v>0</v>
      </c>
      <c r="E90" s="138">
        <v>0</v>
      </c>
      <c r="F90" s="138">
        <v>0</v>
      </c>
      <c r="G90" s="138">
        <f t="shared" si="25"/>
        <v>0</v>
      </c>
      <c r="H90" s="141" t="s">
        <v>453</v>
      </c>
    </row>
    <row r="91" spans="1:8">
      <c r="A91" s="139" t="s">
        <v>325</v>
      </c>
      <c r="B91" s="138">
        <v>0</v>
      </c>
      <c r="C91" s="138">
        <v>0</v>
      </c>
      <c r="D91" s="138">
        <f t="shared" si="24"/>
        <v>0</v>
      </c>
      <c r="E91" s="138">
        <v>0</v>
      </c>
      <c r="F91" s="138">
        <v>0</v>
      </c>
      <c r="G91" s="138">
        <f t="shared" si="25"/>
        <v>0</v>
      </c>
      <c r="H91" s="141" t="s">
        <v>454</v>
      </c>
    </row>
    <row r="92" spans="1:8">
      <c r="A92" s="139" t="s">
        <v>327</v>
      </c>
      <c r="B92" s="138">
        <v>0</v>
      </c>
      <c r="C92" s="138">
        <v>0</v>
      </c>
      <c r="D92" s="138">
        <f t="shared" si="24"/>
        <v>0</v>
      </c>
      <c r="E92" s="138">
        <v>0</v>
      </c>
      <c r="F92" s="138">
        <v>0</v>
      </c>
      <c r="G92" s="138">
        <f t="shared" si="25"/>
        <v>0</v>
      </c>
      <c r="H92" s="141" t="s">
        <v>455</v>
      </c>
    </row>
    <row r="93" spans="1:8">
      <c r="A93" s="137" t="s">
        <v>329</v>
      </c>
      <c r="B93" s="138">
        <f>SUM(B94:B102)</f>
        <v>906736.73</v>
      </c>
      <c r="C93" s="138">
        <f t="shared" ref="C93:G93" si="26">SUM(C94:C102)</f>
        <v>10670971.789999999</v>
      </c>
      <c r="D93" s="138">
        <f t="shared" si="26"/>
        <v>11577708.52</v>
      </c>
      <c r="E93" s="138">
        <f t="shared" si="26"/>
        <v>7754677.0099999998</v>
      </c>
      <c r="F93" s="138">
        <f t="shared" si="26"/>
        <v>7754677.0099999998</v>
      </c>
      <c r="G93" s="138">
        <f t="shared" si="26"/>
        <v>3823031.5100000002</v>
      </c>
    </row>
    <row r="94" spans="1:8">
      <c r="A94" s="139" t="s">
        <v>330</v>
      </c>
      <c r="B94" s="140">
        <v>0</v>
      </c>
      <c r="C94" s="140">
        <v>164701.79</v>
      </c>
      <c r="D94" s="138">
        <f t="shared" ref="D94:D102" si="27">B94+C94</f>
        <v>164701.79</v>
      </c>
      <c r="E94" s="140">
        <v>139451.04</v>
      </c>
      <c r="F94" s="140">
        <v>139451.04</v>
      </c>
      <c r="G94" s="138">
        <f t="shared" ref="G94:G102" si="28">D94-E94</f>
        <v>25250.75</v>
      </c>
      <c r="H94" s="141" t="s">
        <v>456</v>
      </c>
    </row>
    <row r="95" spans="1:8">
      <c r="A95" s="139" t="s">
        <v>332</v>
      </c>
      <c r="B95" s="140">
        <v>0</v>
      </c>
      <c r="C95" s="140">
        <v>123343.25</v>
      </c>
      <c r="D95" s="138">
        <f t="shared" si="27"/>
        <v>123343.25</v>
      </c>
      <c r="E95" s="140">
        <v>87554.25</v>
      </c>
      <c r="F95" s="140">
        <v>87554.25</v>
      </c>
      <c r="G95" s="138">
        <f t="shared" si="28"/>
        <v>35789</v>
      </c>
      <c r="H95" s="141" t="s">
        <v>457</v>
      </c>
    </row>
    <row r="96" spans="1:8">
      <c r="A96" s="139" t="s">
        <v>334</v>
      </c>
      <c r="B96" s="138">
        <v>0</v>
      </c>
      <c r="C96" s="138">
        <v>0</v>
      </c>
      <c r="D96" s="138">
        <f t="shared" si="27"/>
        <v>0</v>
      </c>
      <c r="E96" s="138">
        <v>0</v>
      </c>
      <c r="F96" s="138">
        <v>0</v>
      </c>
      <c r="G96" s="138">
        <f t="shared" si="28"/>
        <v>0</v>
      </c>
      <c r="H96" s="141" t="s">
        <v>458</v>
      </c>
    </row>
    <row r="97" spans="1:8">
      <c r="A97" s="139" t="s">
        <v>336</v>
      </c>
      <c r="B97" s="140">
        <v>0</v>
      </c>
      <c r="C97" s="140">
        <v>72107.58</v>
      </c>
      <c r="D97" s="138">
        <f t="shared" si="27"/>
        <v>72107.58</v>
      </c>
      <c r="E97" s="140">
        <v>64907.58</v>
      </c>
      <c r="F97" s="140">
        <v>64907.58</v>
      </c>
      <c r="G97" s="138">
        <f t="shared" si="28"/>
        <v>7200</v>
      </c>
      <c r="H97" s="141" t="s">
        <v>459</v>
      </c>
    </row>
    <row r="98" spans="1:8">
      <c r="A98" s="146" t="s">
        <v>338</v>
      </c>
      <c r="B98" s="138">
        <v>0</v>
      </c>
      <c r="C98" s="138">
        <v>0</v>
      </c>
      <c r="D98" s="138">
        <f t="shared" si="27"/>
        <v>0</v>
      </c>
      <c r="E98" s="138">
        <v>0</v>
      </c>
      <c r="F98" s="138">
        <v>0</v>
      </c>
      <c r="G98" s="138">
        <f t="shared" si="28"/>
        <v>0</v>
      </c>
      <c r="H98" s="141" t="s">
        <v>460</v>
      </c>
    </row>
    <row r="99" spans="1:8">
      <c r="A99" s="139" t="s">
        <v>340</v>
      </c>
      <c r="B99" s="140">
        <v>565432.54</v>
      </c>
      <c r="C99" s="140">
        <v>6982996.5800000001</v>
      </c>
      <c r="D99" s="138">
        <f t="shared" si="27"/>
        <v>7548429.1200000001</v>
      </c>
      <c r="E99" s="140">
        <v>5241695.51</v>
      </c>
      <c r="F99" s="140">
        <v>5241695.51</v>
      </c>
      <c r="G99" s="138">
        <f t="shared" si="28"/>
        <v>2306733.6100000003</v>
      </c>
      <c r="H99" s="141" t="s">
        <v>461</v>
      </c>
    </row>
    <row r="100" spans="1:8">
      <c r="A100" s="139" t="s">
        <v>342</v>
      </c>
      <c r="B100" s="138">
        <v>0</v>
      </c>
      <c r="C100" s="138">
        <v>0</v>
      </c>
      <c r="D100" s="138">
        <f t="shared" si="27"/>
        <v>0</v>
      </c>
      <c r="E100" s="138">
        <v>0</v>
      </c>
      <c r="F100" s="138">
        <v>0</v>
      </c>
      <c r="G100" s="138">
        <f t="shared" si="28"/>
        <v>0</v>
      </c>
      <c r="H100" s="141" t="s">
        <v>462</v>
      </c>
    </row>
    <row r="101" spans="1:8">
      <c r="A101" s="139" t="s">
        <v>344</v>
      </c>
      <c r="B101" s="138">
        <v>0</v>
      </c>
      <c r="C101" s="138">
        <v>0</v>
      </c>
      <c r="D101" s="138">
        <f t="shared" si="27"/>
        <v>0</v>
      </c>
      <c r="E101" s="138">
        <v>0</v>
      </c>
      <c r="F101" s="138">
        <v>0</v>
      </c>
      <c r="G101" s="138">
        <f t="shared" si="28"/>
        <v>0</v>
      </c>
      <c r="H101" s="141" t="s">
        <v>463</v>
      </c>
    </row>
    <row r="102" spans="1:8">
      <c r="A102" s="139" t="s">
        <v>346</v>
      </c>
      <c r="B102" s="140">
        <v>341304.19</v>
      </c>
      <c r="C102" s="140">
        <v>3327822.59</v>
      </c>
      <c r="D102" s="138">
        <f t="shared" si="27"/>
        <v>3669126.78</v>
      </c>
      <c r="E102" s="140">
        <v>2221068.63</v>
      </c>
      <c r="F102" s="140">
        <v>2221068.63</v>
      </c>
      <c r="G102" s="138">
        <f t="shared" si="28"/>
        <v>1448058.15</v>
      </c>
      <c r="H102" s="141" t="s">
        <v>464</v>
      </c>
    </row>
    <row r="103" spans="1:8">
      <c r="A103" s="137" t="s">
        <v>348</v>
      </c>
      <c r="B103" s="138">
        <f>SUM(B104:B112)</f>
        <v>2416403.2600000002</v>
      </c>
      <c r="C103" s="138">
        <f t="shared" ref="C103:G103" si="29">SUM(C104:C112)</f>
        <v>6951677.1100000003</v>
      </c>
      <c r="D103" s="138">
        <f t="shared" si="29"/>
        <v>9368080.3699999973</v>
      </c>
      <c r="E103" s="138">
        <f t="shared" si="29"/>
        <v>4660642.01</v>
      </c>
      <c r="F103" s="138">
        <f t="shared" si="29"/>
        <v>4660642.01</v>
      </c>
      <c r="G103" s="138">
        <f t="shared" si="29"/>
        <v>4707438.3600000003</v>
      </c>
    </row>
    <row r="104" spans="1:8">
      <c r="A104" s="139" t="s">
        <v>349</v>
      </c>
      <c r="B104" s="140">
        <v>2188771.06</v>
      </c>
      <c r="C104" s="140">
        <v>1105676.8799999999</v>
      </c>
      <c r="D104" s="138">
        <f t="shared" ref="D104:D112" si="30">B104+C104</f>
        <v>3294447.94</v>
      </c>
      <c r="E104" s="140">
        <v>702633.17</v>
      </c>
      <c r="F104" s="140">
        <v>702633.17</v>
      </c>
      <c r="G104" s="138">
        <f t="shared" ref="G104:G112" si="31">D104-E104</f>
        <v>2591814.77</v>
      </c>
      <c r="H104" s="141" t="s">
        <v>465</v>
      </c>
    </row>
    <row r="105" spans="1:8">
      <c r="A105" s="139" t="s">
        <v>351</v>
      </c>
      <c r="B105" s="140">
        <v>0</v>
      </c>
      <c r="C105" s="140">
        <v>108936</v>
      </c>
      <c r="D105" s="138">
        <f t="shared" si="30"/>
        <v>108936</v>
      </c>
      <c r="E105" s="140">
        <v>5000</v>
      </c>
      <c r="F105" s="140">
        <v>5000</v>
      </c>
      <c r="G105" s="138">
        <f t="shared" si="31"/>
        <v>103936</v>
      </c>
      <c r="H105" s="141" t="s">
        <v>466</v>
      </c>
    </row>
    <row r="106" spans="1:8">
      <c r="A106" s="139" t="s">
        <v>353</v>
      </c>
      <c r="B106" s="140">
        <v>0</v>
      </c>
      <c r="C106" s="140">
        <v>1068486.5</v>
      </c>
      <c r="D106" s="138">
        <f t="shared" si="30"/>
        <v>1068486.5</v>
      </c>
      <c r="E106" s="140">
        <v>987886.5</v>
      </c>
      <c r="F106" s="140">
        <v>987886.5</v>
      </c>
      <c r="G106" s="138">
        <f t="shared" si="31"/>
        <v>80600</v>
      </c>
      <c r="H106" s="141" t="s">
        <v>467</v>
      </c>
    </row>
    <row r="107" spans="1:8">
      <c r="A107" s="139" t="s">
        <v>355</v>
      </c>
      <c r="B107" s="140">
        <v>0</v>
      </c>
      <c r="C107" s="140">
        <v>301773.14</v>
      </c>
      <c r="D107" s="138">
        <f t="shared" si="30"/>
        <v>301773.14</v>
      </c>
      <c r="E107" s="140">
        <v>300773.14</v>
      </c>
      <c r="F107" s="140">
        <v>300773.14</v>
      </c>
      <c r="G107" s="138">
        <f t="shared" si="31"/>
        <v>1000</v>
      </c>
      <c r="H107" s="141" t="s">
        <v>468</v>
      </c>
    </row>
    <row r="108" spans="1:8">
      <c r="A108" s="139" t="s">
        <v>357</v>
      </c>
      <c r="B108" s="140">
        <v>227632.2</v>
      </c>
      <c r="C108" s="140">
        <v>3117712.93</v>
      </c>
      <c r="D108" s="138">
        <f t="shared" si="30"/>
        <v>3345345.1300000004</v>
      </c>
      <c r="E108" s="140">
        <v>1557710.95</v>
      </c>
      <c r="F108" s="140">
        <v>1557710.95</v>
      </c>
      <c r="G108" s="138">
        <f t="shared" si="31"/>
        <v>1787634.1800000004</v>
      </c>
      <c r="H108" s="141" t="s">
        <v>469</v>
      </c>
    </row>
    <row r="109" spans="1:8">
      <c r="A109" s="139" t="s">
        <v>359</v>
      </c>
      <c r="B109" s="138">
        <v>0</v>
      </c>
      <c r="C109" s="138">
        <v>0</v>
      </c>
      <c r="D109" s="138">
        <f t="shared" si="30"/>
        <v>0</v>
      </c>
      <c r="E109" s="138">
        <v>0</v>
      </c>
      <c r="F109" s="138">
        <v>0</v>
      </c>
      <c r="G109" s="138">
        <f t="shared" si="31"/>
        <v>0</v>
      </c>
      <c r="H109" s="141" t="s">
        <v>470</v>
      </c>
    </row>
    <row r="110" spans="1:8">
      <c r="A110" s="139" t="s">
        <v>361</v>
      </c>
      <c r="B110" s="140">
        <v>0</v>
      </c>
      <c r="C110" s="140">
        <v>301881.7</v>
      </c>
      <c r="D110" s="138">
        <f t="shared" si="30"/>
        <v>301881.7</v>
      </c>
      <c r="E110" s="140">
        <v>251234.29</v>
      </c>
      <c r="F110" s="140">
        <v>251234.29</v>
      </c>
      <c r="G110" s="138">
        <f t="shared" si="31"/>
        <v>50647.41</v>
      </c>
      <c r="H110" s="141" t="s">
        <v>471</v>
      </c>
    </row>
    <row r="111" spans="1:8">
      <c r="A111" s="139" t="s">
        <v>363</v>
      </c>
      <c r="B111" s="140">
        <v>0</v>
      </c>
      <c r="C111" s="140">
        <v>881395.96</v>
      </c>
      <c r="D111" s="138">
        <f t="shared" si="30"/>
        <v>881395.96</v>
      </c>
      <c r="E111" s="140">
        <v>789589.96</v>
      </c>
      <c r="F111" s="140">
        <v>789589.96</v>
      </c>
      <c r="G111" s="138">
        <f t="shared" si="31"/>
        <v>91806</v>
      </c>
      <c r="H111" s="141" t="s">
        <v>472</v>
      </c>
    </row>
    <row r="112" spans="1:8">
      <c r="A112" s="139" t="s">
        <v>365</v>
      </c>
      <c r="B112" s="140">
        <v>0</v>
      </c>
      <c r="C112" s="140">
        <v>65814</v>
      </c>
      <c r="D112" s="138">
        <f t="shared" si="30"/>
        <v>65814</v>
      </c>
      <c r="E112" s="140">
        <v>65814</v>
      </c>
      <c r="F112" s="140">
        <v>65814</v>
      </c>
      <c r="G112" s="138">
        <f t="shared" si="31"/>
        <v>0</v>
      </c>
      <c r="H112" s="141" t="s">
        <v>473</v>
      </c>
    </row>
    <row r="113" spans="1:8">
      <c r="A113" s="137" t="s">
        <v>367</v>
      </c>
      <c r="B113" s="138">
        <f>SUM(B114:B122)</f>
        <v>641587.07999999996</v>
      </c>
      <c r="C113" s="138">
        <f t="shared" ref="C113:G113" si="32">SUM(C114:C122)</f>
        <v>6192553.5899999999</v>
      </c>
      <c r="D113" s="138">
        <f t="shared" si="32"/>
        <v>6834140.6699999999</v>
      </c>
      <c r="E113" s="138">
        <f t="shared" si="32"/>
        <v>3158900</v>
      </c>
      <c r="F113" s="138">
        <f t="shared" si="32"/>
        <v>3158900</v>
      </c>
      <c r="G113" s="138">
        <f t="shared" si="32"/>
        <v>3675240.67</v>
      </c>
    </row>
    <row r="114" spans="1:8">
      <c r="A114" s="139" t="s">
        <v>368</v>
      </c>
      <c r="B114" s="138">
        <v>0</v>
      </c>
      <c r="C114" s="138">
        <v>0</v>
      </c>
      <c r="D114" s="138">
        <f t="shared" ref="D114:D122" si="33">B114+C114</f>
        <v>0</v>
      </c>
      <c r="E114" s="138">
        <v>0</v>
      </c>
      <c r="F114" s="138">
        <v>0</v>
      </c>
      <c r="G114" s="138">
        <f t="shared" ref="G114:G122" si="34">D114-E114</f>
        <v>0</v>
      </c>
      <c r="H114" s="141" t="s">
        <v>474</v>
      </c>
    </row>
    <row r="115" spans="1:8">
      <c r="A115" s="139" t="s">
        <v>370</v>
      </c>
      <c r="B115" s="140">
        <v>0</v>
      </c>
      <c r="C115" s="140">
        <v>2240000</v>
      </c>
      <c r="D115" s="138">
        <f t="shared" si="33"/>
        <v>2240000</v>
      </c>
      <c r="E115" s="140">
        <v>1920000</v>
      </c>
      <c r="F115" s="140">
        <v>1920000</v>
      </c>
      <c r="G115" s="138">
        <f t="shared" si="34"/>
        <v>320000</v>
      </c>
      <c r="H115" s="141" t="s">
        <v>475</v>
      </c>
    </row>
    <row r="116" spans="1:8">
      <c r="A116" s="139" t="s">
        <v>372</v>
      </c>
      <c r="B116" s="138">
        <v>0</v>
      </c>
      <c r="C116" s="138">
        <v>0</v>
      </c>
      <c r="D116" s="138">
        <f t="shared" si="33"/>
        <v>0</v>
      </c>
      <c r="E116" s="138">
        <v>0</v>
      </c>
      <c r="F116" s="138">
        <v>0</v>
      </c>
      <c r="G116" s="138">
        <f t="shared" si="34"/>
        <v>0</v>
      </c>
      <c r="H116" s="141" t="s">
        <v>476</v>
      </c>
    </row>
    <row r="117" spans="1:8">
      <c r="A117" s="139" t="s">
        <v>374</v>
      </c>
      <c r="B117" s="140">
        <v>641587.07999999996</v>
      </c>
      <c r="C117" s="140">
        <v>3952553.59</v>
      </c>
      <c r="D117" s="138">
        <f t="shared" si="33"/>
        <v>4594140.67</v>
      </c>
      <c r="E117" s="140">
        <v>1238900</v>
      </c>
      <c r="F117" s="140">
        <v>1238900</v>
      </c>
      <c r="G117" s="138">
        <f t="shared" si="34"/>
        <v>3355240.67</v>
      </c>
      <c r="H117" s="141" t="s">
        <v>477</v>
      </c>
    </row>
    <row r="118" spans="1:8">
      <c r="A118" s="139" t="s">
        <v>376</v>
      </c>
      <c r="B118" s="138">
        <v>0</v>
      </c>
      <c r="C118" s="138">
        <v>0</v>
      </c>
      <c r="D118" s="138">
        <f t="shared" si="33"/>
        <v>0</v>
      </c>
      <c r="E118" s="138">
        <v>0</v>
      </c>
      <c r="F118" s="138">
        <v>0</v>
      </c>
      <c r="G118" s="138">
        <f t="shared" si="34"/>
        <v>0</v>
      </c>
      <c r="H118" s="141" t="s">
        <v>478</v>
      </c>
    </row>
    <row r="119" spans="1:8">
      <c r="A119" s="139" t="s">
        <v>378</v>
      </c>
      <c r="B119" s="138">
        <v>0</v>
      </c>
      <c r="C119" s="138">
        <v>0</v>
      </c>
      <c r="D119" s="138">
        <f t="shared" si="33"/>
        <v>0</v>
      </c>
      <c r="E119" s="138">
        <v>0</v>
      </c>
      <c r="F119" s="138">
        <v>0</v>
      </c>
      <c r="G119" s="138">
        <f t="shared" si="34"/>
        <v>0</v>
      </c>
      <c r="H119" s="141" t="s">
        <v>479</v>
      </c>
    </row>
    <row r="120" spans="1:8">
      <c r="A120" s="139" t="s">
        <v>380</v>
      </c>
      <c r="B120" s="138">
        <v>0</v>
      </c>
      <c r="C120" s="138">
        <v>0</v>
      </c>
      <c r="D120" s="138">
        <f t="shared" si="33"/>
        <v>0</v>
      </c>
      <c r="E120" s="138">
        <v>0</v>
      </c>
      <c r="F120" s="138">
        <v>0</v>
      </c>
      <c r="G120" s="138">
        <f t="shared" si="34"/>
        <v>0</v>
      </c>
      <c r="H120" s="142"/>
    </row>
    <row r="121" spans="1:8">
      <c r="A121" s="139" t="s">
        <v>381</v>
      </c>
      <c r="B121" s="138">
        <v>0</v>
      </c>
      <c r="C121" s="138">
        <v>0</v>
      </c>
      <c r="D121" s="138">
        <f t="shared" si="33"/>
        <v>0</v>
      </c>
      <c r="E121" s="138">
        <v>0</v>
      </c>
      <c r="F121" s="138">
        <v>0</v>
      </c>
      <c r="G121" s="138">
        <f t="shared" si="34"/>
        <v>0</v>
      </c>
      <c r="H121" s="142"/>
    </row>
    <row r="122" spans="1:8">
      <c r="A122" s="139" t="s">
        <v>382</v>
      </c>
      <c r="B122" s="138">
        <v>0</v>
      </c>
      <c r="C122" s="138">
        <v>0</v>
      </c>
      <c r="D122" s="138">
        <f t="shared" si="33"/>
        <v>0</v>
      </c>
      <c r="E122" s="138">
        <v>0</v>
      </c>
      <c r="F122" s="138">
        <v>0</v>
      </c>
      <c r="G122" s="138">
        <f t="shared" si="34"/>
        <v>0</v>
      </c>
      <c r="H122" s="141" t="s">
        <v>480</v>
      </c>
    </row>
    <row r="123" spans="1:8">
      <c r="A123" s="137" t="s">
        <v>384</v>
      </c>
      <c r="B123" s="138">
        <f>SUM(B124:B132)</f>
        <v>0</v>
      </c>
      <c r="C123" s="138">
        <f t="shared" ref="C123:G123" si="35">SUM(C124:C132)</f>
        <v>2289100</v>
      </c>
      <c r="D123" s="138">
        <f t="shared" si="35"/>
        <v>2289100</v>
      </c>
      <c r="E123" s="138">
        <f t="shared" si="35"/>
        <v>291114</v>
      </c>
      <c r="F123" s="138">
        <f t="shared" si="35"/>
        <v>291114</v>
      </c>
      <c r="G123" s="138">
        <f t="shared" si="35"/>
        <v>1997986</v>
      </c>
    </row>
    <row r="124" spans="1:8">
      <c r="A124" s="139" t="s">
        <v>385</v>
      </c>
      <c r="B124" s="140">
        <v>0</v>
      </c>
      <c r="C124" s="140">
        <v>312114</v>
      </c>
      <c r="D124" s="138">
        <f t="shared" ref="D124:D132" si="36">B124+C124</f>
        <v>312114</v>
      </c>
      <c r="E124" s="140">
        <v>291114</v>
      </c>
      <c r="F124" s="140">
        <v>291114</v>
      </c>
      <c r="G124" s="138">
        <f t="shared" ref="G124:G132" si="37">D124-E124</f>
        <v>21000</v>
      </c>
      <c r="H124" s="141" t="s">
        <v>481</v>
      </c>
    </row>
    <row r="125" spans="1:8">
      <c r="A125" s="139" t="s">
        <v>387</v>
      </c>
      <c r="B125" s="138">
        <v>0</v>
      </c>
      <c r="C125" s="138">
        <v>0</v>
      </c>
      <c r="D125" s="138">
        <f t="shared" si="36"/>
        <v>0</v>
      </c>
      <c r="E125" s="138">
        <v>0</v>
      </c>
      <c r="F125" s="138">
        <v>0</v>
      </c>
      <c r="G125" s="138">
        <f t="shared" si="37"/>
        <v>0</v>
      </c>
      <c r="H125" s="141" t="s">
        <v>482</v>
      </c>
    </row>
    <row r="126" spans="1:8">
      <c r="A126" s="139" t="s">
        <v>389</v>
      </c>
      <c r="B126" s="138">
        <v>0</v>
      </c>
      <c r="C126" s="138">
        <v>0</v>
      </c>
      <c r="D126" s="138">
        <f t="shared" si="36"/>
        <v>0</v>
      </c>
      <c r="E126" s="138">
        <v>0</v>
      </c>
      <c r="F126" s="138">
        <v>0</v>
      </c>
      <c r="G126" s="138">
        <f t="shared" si="37"/>
        <v>0</v>
      </c>
      <c r="H126" s="141" t="s">
        <v>483</v>
      </c>
    </row>
    <row r="127" spans="1:8">
      <c r="A127" s="139" t="s">
        <v>391</v>
      </c>
      <c r="B127" s="140">
        <v>0</v>
      </c>
      <c r="C127" s="140">
        <v>1974086</v>
      </c>
      <c r="D127" s="138">
        <f t="shared" si="36"/>
        <v>1974086</v>
      </c>
      <c r="E127" s="140">
        <v>0</v>
      </c>
      <c r="F127" s="140">
        <v>0</v>
      </c>
      <c r="G127" s="138">
        <f t="shared" si="37"/>
        <v>1974086</v>
      </c>
      <c r="H127" s="141" t="s">
        <v>484</v>
      </c>
    </row>
    <row r="128" spans="1:8">
      <c r="A128" s="139" t="s">
        <v>393</v>
      </c>
      <c r="B128" s="138">
        <v>0</v>
      </c>
      <c r="C128" s="138">
        <v>0</v>
      </c>
      <c r="D128" s="138">
        <f t="shared" si="36"/>
        <v>0</v>
      </c>
      <c r="E128" s="138">
        <v>0</v>
      </c>
      <c r="F128" s="138">
        <v>0</v>
      </c>
      <c r="G128" s="138">
        <f t="shared" si="37"/>
        <v>0</v>
      </c>
      <c r="H128" s="141" t="s">
        <v>485</v>
      </c>
    </row>
    <row r="129" spans="1:8">
      <c r="A129" s="139" t="s">
        <v>395</v>
      </c>
      <c r="B129" s="140">
        <v>0</v>
      </c>
      <c r="C129" s="140">
        <v>2900</v>
      </c>
      <c r="D129" s="138">
        <f t="shared" si="36"/>
        <v>2900</v>
      </c>
      <c r="E129" s="140">
        <v>0</v>
      </c>
      <c r="F129" s="140">
        <v>0</v>
      </c>
      <c r="G129" s="138">
        <f t="shared" si="37"/>
        <v>2900</v>
      </c>
      <c r="H129" s="141" t="s">
        <v>486</v>
      </c>
    </row>
    <row r="130" spans="1:8">
      <c r="A130" s="139" t="s">
        <v>397</v>
      </c>
      <c r="B130" s="138">
        <v>0</v>
      </c>
      <c r="C130" s="138">
        <v>0</v>
      </c>
      <c r="D130" s="138">
        <f t="shared" si="36"/>
        <v>0</v>
      </c>
      <c r="E130" s="138">
        <v>0</v>
      </c>
      <c r="F130" s="138">
        <v>0</v>
      </c>
      <c r="G130" s="138">
        <f t="shared" si="37"/>
        <v>0</v>
      </c>
      <c r="H130" s="141" t="s">
        <v>487</v>
      </c>
    </row>
    <row r="131" spans="1:8">
      <c r="A131" s="139" t="s">
        <v>399</v>
      </c>
      <c r="B131" s="138">
        <v>0</v>
      </c>
      <c r="C131" s="138">
        <v>0</v>
      </c>
      <c r="D131" s="138">
        <f t="shared" si="36"/>
        <v>0</v>
      </c>
      <c r="E131" s="138">
        <v>0</v>
      </c>
      <c r="F131" s="138">
        <v>0</v>
      </c>
      <c r="G131" s="138">
        <f t="shared" si="37"/>
        <v>0</v>
      </c>
      <c r="H131" s="141" t="s">
        <v>488</v>
      </c>
    </row>
    <row r="132" spans="1:8">
      <c r="A132" s="139" t="s">
        <v>401</v>
      </c>
      <c r="B132" s="138">
        <v>0</v>
      </c>
      <c r="C132" s="138">
        <v>0</v>
      </c>
      <c r="D132" s="138">
        <f t="shared" si="36"/>
        <v>0</v>
      </c>
      <c r="E132" s="138">
        <v>0</v>
      </c>
      <c r="F132" s="138">
        <v>0</v>
      </c>
      <c r="G132" s="138">
        <f t="shared" si="37"/>
        <v>0</v>
      </c>
      <c r="H132" s="141" t="s">
        <v>489</v>
      </c>
    </row>
    <row r="133" spans="1:8">
      <c r="A133" s="137" t="s">
        <v>403</v>
      </c>
      <c r="B133" s="138">
        <f>SUM(B134:B136)</f>
        <v>25193887.07</v>
      </c>
      <c r="C133" s="138">
        <f t="shared" ref="C133:G133" si="38">SUM(C134:C136)</f>
        <v>37758853.719999999</v>
      </c>
      <c r="D133" s="138">
        <f t="shared" si="38"/>
        <v>62952740.789999999</v>
      </c>
      <c r="E133" s="138">
        <f t="shared" si="38"/>
        <v>32001692.219999999</v>
      </c>
      <c r="F133" s="138">
        <f t="shared" si="38"/>
        <v>32001692.219999999</v>
      </c>
      <c r="G133" s="138">
        <f t="shared" si="38"/>
        <v>30951048.57</v>
      </c>
    </row>
    <row r="134" spans="1:8">
      <c r="A134" s="139" t="s">
        <v>404</v>
      </c>
      <c r="B134" s="140">
        <v>25193887.07</v>
      </c>
      <c r="C134" s="140">
        <v>37758853.719999999</v>
      </c>
      <c r="D134" s="138">
        <f t="shared" ref="D134:D157" si="39">B134+C134</f>
        <v>62952740.789999999</v>
      </c>
      <c r="E134" s="140">
        <v>32001692.219999999</v>
      </c>
      <c r="F134" s="140">
        <v>32001692.219999999</v>
      </c>
      <c r="G134" s="138">
        <f t="shared" ref="G134:G136" si="40">D134-E134</f>
        <v>30951048.57</v>
      </c>
      <c r="H134" s="141" t="s">
        <v>490</v>
      </c>
    </row>
    <row r="135" spans="1:8">
      <c r="A135" s="139" t="s">
        <v>406</v>
      </c>
      <c r="B135" s="138">
        <v>0</v>
      </c>
      <c r="C135" s="138">
        <v>0</v>
      </c>
      <c r="D135" s="138">
        <f t="shared" si="39"/>
        <v>0</v>
      </c>
      <c r="E135" s="138">
        <v>0</v>
      </c>
      <c r="F135" s="138">
        <v>0</v>
      </c>
      <c r="G135" s="138">
        <f t="shared" si="40"/>
        <v>0</v>
      </c>
      <c r="H135" s="141" t="s">
        <v>491</v>
      </c>
    </row>
    <row r="136" spans="1:8">
      <c r="A136" s="139" t="s">
        <v>408</v>
      </c>
      <c r="B136" s="138">
        <v>0</v>
      </c>
      <c r="C136" s="138">
        <v>0</v>
      </c>
      <c r="D136" s="138">
        <f t="shared" si="39"/>
        <v>0</v>
      </c>
      <c r="E136" s="138">
        <v>0</v>
      </c>
      <c r="F136" s="138">
        <v>0</v>
      </c>
      <c r="G136" s="138">
        <f t="shared" si="40"/>
        <v>0</v>
      </c>
      <c r="H136" s="141" t="s">
        <v>492</v>
      </c>
    </row>
    <row r="137" spans="1:8">
      <c r="A137" s="137" t="s">
        <v>410</v>
      </c>
      <c r="B137" s="138">
        <f>SUM(B138:B142,B144:B145)</f>
        <v>0</v>
      </c>
      <c r="C137" s="138">
        <f t="shared" ref="C137:G137" si="41">SUM(C138:C142,C144:C145)</f>
        <v>0</v>
      </c>
      <c r="D137" s="138">
        <f t="shared" si="41"/>
        <v>0</v>
      </c>
      <c r="E137" s="138">
        <f t="shared" si="41"/>
        <v>0</v>
      </c>
      <c r="F137" s="138">
        <f t="shared" si="41"/>
        <v>0</v>
      </c>
      <c r="G137" s="138">
        <f t="shared" si="41"/>
        <v>0</v>
      </c>
    </row>
    <row r="138" spans="1:8">
      <c r="A138" s="139" t="s">
        <v>411</v>
      </c>
      <c r="B138" s="138">
        <v>0</v>
      </c>
      <c r="C138" s="138">
        <v>0</v>
      </c>
      <c r="D138" s="138">
        <f t="shared" si="39"/>
        <v>0</v>
      </c>
      <c r="E138" s="138">
        <v>0</v>
      </c>
      <c r="F138" s="138">
        <v>0</v>
      </c>
      <c r="G138" s="138">
        <f t="shared" ref="G138:G145" si="42">D138-E138</f>
        <v>0</v>
      </c>
      <c r="H138" s="141" t="s">
        <v>493</v>
      </c>
    </row>
    <row r="139" spans="1:8">
      <c r="A139" s="139" t="s">
        <v>413</v>
      </c>
      <c r="B139" s="138">
        <v>0</v>
      </c>
      <c r="C139" s="138">
        <v>0</v>
      </c>
      <c r="D139" s="138">
        <f t="shared" si="39"/>
        <v>0</v>
      </c>
      <c r="E139" s="138">
        <v>0</v>
      </c>
      <c r="F139" s="138">
        <v>0</v>
      </c>
      <c r="G139" s="138">
        <f t="shared" si="42"/>
        <v>0</v>
      </c>
      <c r="H139" s="141" t="s">
        <v>494</v>
      </c>
    </row>
    <row r="140" spans="1:8">
      <c r="A140" s="139" t="s">
        <v>415</v>
      </c>
      <c r="B140" s="138">
        <v>0</v>
      </c>
      <c r="C140" s="138">
        <v>0</v>
      </c>
      <c r="D140" s="138">
        <f t="shared" si="39"/>
        <v>0</v>
      </c>
      <c r="E140" s="138">
        <v>0</v>
      </c>
      <c r="F140" s="138">
        <v>0</v>
      </c>
      <c r="G140" s="138">
        <f t="shared" si="42"/>
        <v>0</v>
      </c>
      <c r="H140" s="141" t="s">
        <v>495</v>
      </c>
    </row>
    <row r="141" spans="1:8">
      <c r="A141" s="139" t="s">
        <v>417</v>
      </c>
      <c r="B141" s="138">
        <v>0</v>
      </c>
      <c r="C141" s="138">
        <v>0</v>
      </c>
      <c r="D141" s="138">
        <f t="shared" si="39"/>
        <v>0</v>
      </c>
      <c r="E141" s="138">
        <v>0</v>
      </c>
      <c r="F141" s="138">
        <v>0</v>
      </c>
      <c r="G141" s="138">
        <f t="shared" si="42"/>
        <v>0</v>
      </c>
      <c r="H141" s="141" t="s">
        <v>496</v>
      </c>
    </row>
    <row r="142" spans="1:8">
      <c r="A142" s="139" t="s">
        <v>419</v>
      </c>
      <c r="B142" s="138">
        <v>0</v>
      </c>
      <c r="C142" s="138">
        <v>0</v>
      </c>
      <c r="D142" s="138">
        <f t="shared" si="39"/>
        <v>0</v>
      </c>
      <c r="E142" s="138">
        <v>0</v>
      </c>
      <c r="F142" s="138">
        <v>0</v>
      </c>
      <c r="G142" s="138">
        <f t="shared" si="42"/>
        <v>0</v>
      </c>
      <c r="H142" s="141" t="s">
        <v>497</v>
      </c>
    </row>
    <row r="143" spans="1:8">
      <c r="A143" s="139" t="s">
        <v>421</v>
      </c>
      <c r="B143" s="138">
        <v>0</v>
      </c>
      <c r="C143" s="138">
        <v>0</v>
      </c>
      <c r="D143" s="138">
        <f t="shared" si="39"/>
        <v>0</v>
      </c>
      <c r="E143" s="138">
        <v>0</v>
      </c>
      <c r="F143" s="138">
        <v>0</v>
      </c>
      <c r="G143" s="138">
        <f t="shared" si="42"/>
        <v>0</v>
      </c>
      <c r="H143" s="141"/>
    </row>
    <row r="144" spans="1:8">
      <c r="A144" s="139" t="s">
        <v>422</v>
      </c>
      <c r="B144" s="138">
        <v>0</v>
      </c>
      <c r="C144" s="138">
        <v>0</v>
      </c>
      <c r="D144" s="138">
        <f t="shared" si="39"/>
        <v>0</v>
      </c>
      <c r="E144" s="138">
        <v>0</v>
      </c>
      <c r="F144" s="138">
        <v>0</v>
      </c>
      <c r="G144" s="138">
        <f t="shared" si="42"/>
        <v>0</v>
      </c>
      <c r="H144" s="141" t="s">
        <v>498</v>
      </c>
    </row>
    <row r="145" spans="1:8">
      <c r="A145" s="139" t="s">
        <v>424</v>
      </c>
      <c r="B145" s="138">
        <v>0</v>
      </c>
      <c r="C145" s="138">
        <v>0</v>
      </c>
      <c r="D145" s="138">
        <f t="shared" si="39"/>
        <v>0</v>
      </c>
      <c r="E145" s="138">
        <v>0</v>
      </c>
      <c r="F145" s="138">
        <v>0</v>
      </c>
      <c r="G145" s="138">
        <f t="shared" si="42"/>
        <v>0</v>
      </c>
      <c r="H145" s="141" t="s">
        <v>499</v>
      </c>
    </row>
    <row r="146" spans="1:8">
      <c r="A146" s="137" t="s">
        <v>426</v>
      </c>
      <c r="B146" s="138">
        <f>SUM(B147:B149)</f>
        <v>0</v>
      </c>
      <c r="C146" s="138">
        <f t="shared" ref="C146:G146" si="43">SUM(C147:C149)</f>
        <v>0</v>
      </c>
      <c r="D146" s="138">
        <f t="shared" si="43"/>
        <v>0</v>
      </c>
      <c r="E146" s="138">
        <f t="shared" si="43"/>
        <v>0</v>
      </c>
      <c r="F146" s="138">
        <f t="shared" si="43"/>
        <v>0</v>
      </c>
      <c r="G146" s="138">
        <f t="shared" si="43"/>
        <v>0</v>
      </c>
    </row>
    <row r="147" spans="1:8">
      <c r="A147" s="139" t="s">
        <v>427</v>
      </c>
      <c r="B147" s="138">
        <v>0</v>
      </c>
      <c r="C147" s="138">
        <v>0</v>
      </c>
      <c r="D147" s="138">
        <f t="shared" si="39"/>
        <v>0</v>
      </c>
      <c r="E147" s="138">
        <v>0</v>
      </c>
      <c r="F147" s="138">
        <v>0</v>
      </c>
      <c r="G147" s="138">
        <f t="shared" ref="G147:G149" si="44">D147-E147</f>
        <v>0</v>
      </c>
      <c r="H147" s="141" t="s">
        <v>500</v>
      </c>
    </row>
    <row r="148" spans="1:8">
      <c r="A148" s="139" t="s">
        <v>429</v>
      </c>
      <c r="B148" s="138">
        <v>0</v>
      </c>
      <c r="C148" s="138">
        <v>0</v>
      </c>
      <c r="D148" s="138">
        <f t="shared" si="39"/>
        <v>0</v>
      </c>
      <c r="E148" s="138">
        <v>0</v>
      </c>
      <c r="F148" s="138">
        <v>0</v>
      </c>
      <c r="G148" s="138">
        <f t="shared" si="44"/>
        <v>0</v>
      </c>
      <c r="H148" s="141" t="s">
        <v>501</v>
      </c>
    </row>
    <row r="149" spans="1:8">
      <c r="A149" s="139" t="s">
        <v>431</v>
      </c>
      <c r="B149" s="138">
        <v>0</v>
      </c>
      <c r="C149" s="138">
        <v>0</v>
      </c>
      <c r="D149" s="138">
        <f t="shared" si="39"/>
        <v>0</v>
      </c>
      <c r="E149" s="138">
        <v>0</v>
      </c>
      <c r="F149" s="138">
        <v>0</v>
      </c>
      <c r="G149" s="138">
        <f t="shared" si="44"/>
        <v>0</v>
      </c>
      <c r="H149" s="141" t="s">
        <v>502</v>
      </c>
    </row>
    <row r="150" spans="1:8">
      <c r="A150" s="137" t="s">
        <v>433</v>
      </c>
      <c r="B150" s="138">
        <f>SUM(B151:B157)</f>
        <v>0</v>
      </c>
      <c r="C150" s="138">
        <f t="shared" ref="C150:G150" si="45">SUM(C151:C157)</f>
        <v>0</v>
      </c>
      <c r="D150" s="138">
        <f t="shared" si="45"/>
        <v>0</v>
      </c>
      <c r="E150" s="138">
        <f t="shared" si="45"/>
        <v>0</v>
      </c>
      <c r="F150" s="138">
        <f t="shared" si="45"/>
        <v>0</v>
      </c>
      <c r="G150" s="138">
        <f t="shared" si="45"/>
        <v>0</v>
      </c>
    </row>
    <row r="151" spans="1:8">
      <c r="A151" s="139" t="s">
        <v>434</v>
      </c>
      <c r="B151" s="138">
        <v>0</v>
      </c>
      <c r="C151" s="138">
        <v>0</v>
      </c>
      <c r="D151" s="138">
        <f t="shared" si="39"/>
        <v>0</v>
      </c>
      <c r="E151" s="138">
        <v>0</v>
      </c>
      <c r="F151" s="138">
        <v>0</v>
      </c>
      <c r="G151" s="138">
        <f t="shared" ref="G151:G157" si="46">D151-E151</f>
        <v>0</v>
      </c>
      <c r="H151" s="141" t="s">
        <v>503</v>
      </c>
    </row>
    <row r="152" spans="1:8">
      <c r="A152" s="139" t="s">
        <v>436</v>
      </c>
      <c r="B152" s="138">
        <v>0</v>
      </c>
      <c r="C152" s="138">
        <v>0</v>
      </c>
      <c r="D152" s="138">
        <f t="shared" si="39"/>
        <v>0</v>
      </c>
      <c r="E152" s="138">
        <v>0</v>
      </c>
      <c r="F152" s="138">
        <v>0</v>
      </c>
      <c r="G152" s="138">
        <f t="shared" si="46"/>
        <v>0</v>
      </c>
      <c r="H152" s="141" t="s">
        <v>504</v>
      </c>
    </row>
    <row r="153" spans="1:8">
      <c r="A153" s="139" t="s">
        <v>438</v>
      </c>
      <c r="B153" s="138">
        <v>0</v>
      </c>
      <c r="C153" s="138">
        <v>0</v>
      </c>
      <c r="D153" s="138">
        <f t="shared" si="39"/>
        <v>0</v>
      </c>
      <c r="E153" s="138">
        <v>0</v>
      </c>
      <c r="F153" s="138">
        <v>0</v>
      </c>
      <c r="G153" s="138">
        <f t="shared" si="46"/>
        <v>0</v>
      </c>
      <c r="H153" s="141" t="s">
        <v>505</v>
      </c>
    </row>
    <row r="154" spans="1:8">
      <c r="A154" s="146" t="s">
        <v>440</v>
      </c>
      <c r="B154" s="138">
        <v>0</v>
      </c>
      <c r="C154" s="138">
        <v>0</v>
      </c>
      <c r="D154" s="138">
        <f t="shared" si="39"/>
        <v>0</v>
      </c>
      <c r="E154" s="138">
        <v>0</v>
      </c>
      <c r="F154" s="138">
        <v>0</v>
      </c>
      <c r="G154" s="138">
        <f t="shared" si="46"/>
        <v>0</v>
      </c>
      <c r="H154" s="141" t="s">
        <v>506</v>
      </c>
    </row>
    <row r="155" spans="1:8">
      <c r="A155" s="139" t="s">
        <v>442</v>
      </c>
      <c r="B155" s="138">
        <v>0</v>
      </c>
      <c r="C155" s="138">
        <v>0</v>
      </c>
      <c r="D155" s="138">
        <f t="shared" si="39"/>
        <v>0</v>
      </c>
      <c r="E155" s="138">
        <v>0</v>
      </c>
      <c r="F155" s="138">
        <v>0</v>
      </c>
      <c r="G155" s="138">
        <f t="shared" si="46"/>
        <v>0</v>
      </c>
      <c r="H155" s="141" t="s">
        <v>507</v>
      </c>
    </row>
    <row r="156" spans="1:8">
      <c r="A156" s="139" t="s">
        <v>444</v>
      </c>
      <c r="B156" s="138">
        <v>0</v>
      </c>
      <c r="C156" s="138">
        <v>0</v>
      </c>
      <c r="D156" s="138">
        <f t="shared" si="39"/>
        <v>0</v>
      </c>
      <c r="E156" s="138">
        <v>0</v>
      </c>
      <c r="F156" s="138">
        <v>0</v>
      </c>
      <c r="G156" s="138">
        <f t="shared" si="46"/>
        <v>0</v>
      </c>
      <c r="H156" s="141" t="s">
        <v>508</v>
      </c>
    </row>
    <row r="157" spans="1:8">
      <c r="A157" s="139" t="s">
        <v>446</v>
      </c>
      <c r="B157" s="138">
        <v>0</v>
      </c>
      <c r="C157" s="138">
        <v>0</v>
      </c>
      <c r="D157" s="138">
        <f t="shared" si="39"/>
        <v>0</v>
      </c>
      <c r="E157" s="138">
        <v>0</v>
      </c>
      <c r="F157" s="138">
        <v>0</v>
      </c>
      <c r="G157" s="138">
        <f t="shared" si="46"/>
        <v>0</v>
      </c>
      <c r="H157" s="141" t="s">
        <v>509</v>
      </c>
    </row>
    <row r="158" spans="1:8">
      <c r="A158" s="147"/>
      <c r="B158" s="144"/>
      <c r="C158" s="144"/>
      <c r="D158" s="144"/>
      <c r="E158" s="144"/>
      <c r="F158" s="144"/>
      <c r="G158" s="144"/>
    </row>
    <row r="159" spans="1:8">
      <c r="A159" s="148" t="s">
        <v>510</v>
      </c>
      <c r="B159" s="136">
        <f>B9+B84</f>
        <v>75469225.180000007</v>
      </c>
      <c r="C159" s="136">
        <f t="shared" ref="C159:G159" si="47">C9+C84</f>
        <v>79577916.359999999</v>
      </c>
      <c r="D159" s="136">
        <f t="shared" si="47"/>
        <v>155047141.54000002</v>
      </c>
      <c r="E159" s="136">
        <f t="shared" si="47"/>
        <v>71234634.489999995</v>
      </c>
      <c r="F159" s="136">
        <f t="shared" si="47"/>
        <v>71234634.489999995</v>
      </c>
      <c r="G159" s="136">
        <f t="shared" si="47"/>
        <v>83812507.050000012</v>
      </c>
    </row>
    <row r="160" spans="1:8">
      <c r="A160" s="77"/>
      <c r="B160" s="149"/>
      <c r="C160" s="149"/>
      <c r="D160" s="149"/>
      <c r="E160" s="149"/>
      <c r="F160" s="149"/>
      <c r="G160" s="14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B362-C285-4B1B-AF2F-CB95F7624EE3}">
  <dimension ref="A1:G51"/>
  <sheetViews>
    <sheetView workbookViewId="0">
      <selection sqref="A1:XFD1048576"/>
    </sheetView>
  </sheetViews>
  <sheetFormatPr baseColWidth="10" defaultRowHeight="14.4"/>
  <cols>
    <col min="1" max="1" width="58.109375" customWidth="1"/>
    <col min="2" max="7" width="21.6640625" customWidth="1"/>
  </cols>
  <sheetData>
    <row r="1" spans="1:7" ht="53.25" customHeight="1">
      <c r="A1" s="131" t="s">
        <v>511</v>
      </c>
      <c r="B1" s="131"/>
      <c r="C1" s="131"/>
      <c r="D1" s="131"/>
      <c r="E1" s="131"/>
      <c r="F1" s="131"/>
      <c r="G1" s="131"/>
    </row>
    <row r="2" spans="1:7">
      <c r="A2" s="31" t="s">
        <v>122</v>
      </c>
      <c r="B2" s="32"/>
      <c r="C2" s="32"/>
      <c r="D2" s="32"/>
      <c r="E2" s="32"/>
      <c r="F2" s="32"/>
      <c r="G2" s="33"/>
    </row>
    <row r="3" spans="1:7">
      <c r="A3" s="34" t="s">
        <v>305</v>
      </c>
      <c r="B3" s="35"/>
      <c r="C3" s="35"/>
      <c r="D3" s="35"/>
      <c r="E3" s="35"/>
      <c r="F3" s="35"/>
      <c r="G3" s="36"/>
    </row>
    <row r="4" spans="1:7">
      <c r="A4" s="34" t="s">
        <v>512</v>
      </c>
      <c r="B4" s="35"/>
      <c r="C4" s="35"/>
      <c r="D4" s="35"/>
      <c r="E4" s="35"/>
      <c r="F4" s="35"/>
      <c r="G4" s="36"/>
    </row>
    <row r="5" spans="1:7">
      <c r="A5" s="34" t="s">
        <v>169</v>
      </c>
      <c r="B5" s="35"/>
      <c r="C5" s="35"/>
      <c r="D5" s="35"/>
      <c r="E5" s="35"/>
      <c r="F5" s="35"/>
      <c r="G5" s="36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111" t="s">
        <v>4</v>
      </c>
      <c r="B7" s="150" t="s">
        <v>307</v>
      </c>
      <c r="C7" s="150"/>
      <c r="D7" s="150"/>
      <c r="E7" s="150"/>
      <c r="F7" s="150"/>
      <c r="G7" s="151" t="s">
        <v>308</v>
      </c>
    </row>
    <row r="8" spans="1:7" ht="28.8">
      <c r="A8" s="113"/>
      <c r="B8" s="152" t="s">
        <v>309</v>
      </c>
      <c r="C8" s="153" t="s">
        <v>239</v>
      </c>
      <c r="D8" s="152" t="s">
        <v>240</v>
      </c>
      <c r="E8" s="152" t="s">
        <v>195</v>
      </c>
      <c r="F8" s="152" t="s">
        <v>212</v>
      </c>
      <c r="G8" s="154"/>
    </row>
    <row r="9" spans="1:7">
      <c r="A9" s="115" t="s">
        <v>513</v>
      </c>
      <c r="B9" s="155">
        <f>SUM(B10:B29)</f>
        <v>45799897.799999997</v>
      </c>
      <c r="C9" s="155">
        <f t="shared" ref="C9:G9" si="0">SUM(C10:C29)</f>
        <v>6092015.1499999985</v>
      </c>
      <c r="D9" s="155">
        <f t="shared" si="0"/>
        <v>51891912.949999996</v>
      </c>
      <c r="E9" s="155">
        <f t="shared" si="0"/>
        <v>15017298.789999999</v>
      </c>
      <c r="F9" s="155">
        <f t="shared" si="0"/>
        <v>15017298.789999999</v>
      </c>
      <c r="G9" s="155">
        <f t="shared" si="0"/>
        <v>36874614.160000004</v>
      </c>
    </row>
    <row r="10" spans="1:7">
      <c r="A10" s="156" t="s">
        <v>514</v>
      </c>
      <c r="B10" s="157">
        <v>4062238.1</v>
      </c>
      <c r="C10" s="157">
        <v>-2622466.91</v>
      </c>
      <c r="D10" s="71">
        <f>B10+C10</f>
        <v>1439771.19</v>
      </c>
      <c r="E10" s="157">
        <v>105229.56</v>
      </c>
      <c r="F10" s="157">
        <v>105229.56</v>
      </c>
      <c r="G10" s="71">
        <f>D10-E10</f>
        <v>1334541.6299999999</v>
      </c>
    </row>
    <row r="11" spans="1:7">
      <c r="A11" s="156" t="s">
        <v>515</v>
      </c>
      <c r="B11" s="157">
        <v>2969900.77</v>
      </c>
      <c r="C11" s="157">
        <v>11818030.869999999</v>
      </c>
      <c r="D11" s="71">
        <f t="shared" ref="D11:D28" si="1">B11+C11</f>
        <v>14787931.639999999</v>
      </c>
      <c r="E11" s="157">
        <v>953479.43</v>
      </c>
      <c r="F11" s="157">
        <v>953479.43</v>
      </c>
      <c r="G11" s="71">
        <f t="shared" ref="G11:G28" si="2">D11-E11</f>
        <v>13834452.209999999</v>
      </c>
    </row>
    <row r="12" spans="1:7">
      <c r="A12" s="156" t="s">
        <v>516</v>
      </c>
      <c r="B12" s="157">
        <v>1791473.64</v>
      </c>
      <c r="C12" s="157">
        <v>-339345.98</v>
      </c>
      <c r="D12" s="71">
        <f t="shared" si="1"/>
        <v>1452127.66</v>
      </c>
      <c r="E12" s="157">
        <v>360480.43</v>
      </c>
      <c r="F12" s="157">
        <v>360480.43</v>
      </c>
      <c r="G12" s="71">
        <f t="shared" si="2"/>
        <v>1091647.23</v>
      </c>
    </row>
    <row r="13" spans="1:7">
      <c r="A13" s="156" t="s">
        <v>517</v>
      </c>
      <c r="B13" s="157">
        <v>486011.87</v>
      </c>
      <c r="C13" s="157">
        <v>-173531.4</v>
      </c>
      <c r="D13" s="71">
        <f t="shared" si="1"/>
        <v>312480.46999999997</v>
      </c>
      <c r="E13" s="157">
        <v>38232.93</v>
      </c>
      <c r="F13" s="157">
        <v>38232.93</v>
      </c>
      <c r="G13" s="71">
        <f t="shared" si="2"/>
        <v>274247.53999999998</v>
      </c>
    </row>
    <row r="14" spans="1:7">
      <c r="A14" s="156" t="s">
        <v>518</v>
      </c>
      <c r="B14" s="157">
        <v>431416.11</v>
      </c>
      <c r="C14" s="157">
        <v>-171410.13</v>
      </c>
      <c r="D14" s="71">
        <f t="shared" si="1"/>
        <v>260005.97999999998</v>
      </c>
      <c r="E14" s="157">
        <v>5267.89</v>
      </c>
      <c r="F14" s="157">
        <v>5267.89</v>
      </c>
      <c r="G14" s="71">
        <f t="shared" si="2"/>
        <v>254738.08999999997</v>
      </c>
    </row>
    <row r="15" spans="1:7">
      <c r="A15" s="156" t="s">
        <v>519</v>
      </c>
      <c r="B15" s="157">
        <v>541348.59</v>
      </c>
      <c r="C15" s="157">
        <v>-226040.52</v>
      </c>
      <c r="D15" s="71">
        <f t="shared" si="1"/>
        <v>315308.06999999995</v>
      </c>
      <c r="E15" s="157">
        <v>8811.0499999999993</v>
      </c>
      <c r="F15" s="157">
        <v>8811.0499999999993</v>
      </c>
      <c r="G15" s="71">
        <f t="shared" si="2"/>
        <v>306497.01999999996</v>
      </c>
    </row>
    <row r="16" spans="1:7">
      <c r="A16" s="156" t="s">
        <v>520</v>
      </c>
      <c r="B16" s="157">
        <v>309968.25</v>
      </c>
      <c r="C16" s="157">
        <v>-115954.77</v>
      </c>
      <c r="D16" s="71">
        <f t="shared" si="1"/>
        <v>194013.47999999998</v>
      </c>
      <c r="E16" s="157">
        <v>42026.06</v>
      </c>
      <c r="F16" s="157">
        <v>42026.06</v>
      </c>
      <c r="G16" s="71">
        <f t="shared" si="2"/>
        <v>151987.41999999998</v>
      </c>
    </row>
    <row r="17" spans="1:7">
      <c r="A17" s="156" t="s">
        <v>521</v>
      </c>
      <c r="B17" s="157">
        <v>292214.03000000003</v>
      </c>
      <c r="C17" s="157">
        <v>310887.17</v>
      </c>
      <c r="D17" s="71">
        <f t="shared" si="1"/>
        <v>603101.19999999995</v>
      </c>
      <c r="E17" s="157">
        <v>8000.63</v>
      </c>
      <c r="F17" s="157">
        <v>8000.63</v>
      </c>
      <c r="G17" s="71">
        <f t="shared" si="2"/>
        <v>595100.56999999995</v>
      </c>
    </row>
    <row r="18" spans="1:7">
      <c r="A18" s="156" t="s">
        <v>522</v>
      </c>
      <c r="B18" s="157">
        <v>512558.4</v>
      </c>
      <c r="C18" s="157">
        <v>-512558.4</v>
      </c>
      <c r="D18" s="71">
        <f t="shared" si="1"/>
        <v>0</v>
      </c>
      <c r="E18" s="157">
        <v>0</v>
      </c>
      <c r="F18" s="157">
        <v>0</v>
      </c>
      <c r="G18" s="71">
        <f t="shared" si="2"/>
        <v>0</v>
      </c>
    </row>
    <row r="19" spans="1:7">
      <c r="A19" s="156" t="s">
        <v>523</v>
      </c>
      <c r="B19" s="157">
        <v>12393762.630000001</v>
      </c>
      <c r="C19" s="157">
        <v>1411394.13</v>
      </c>
      <c r="D19" s="71">
        <f t="shared" si="1"/>
        <v>13805156.760000002</v>
      </c>
      <c r="E19" s="157">
        <v>8187721.9100000001</v>
      </c>
      <c r="F19" s="157">
        <v>8187721.9100000001</v>
      </c>
      <c r="G19" s="71">
        <f t="shared" si="2"/>
        <v>5617434.8500000015</v>
      </c>
    </row>
    <row r="20" spans="1:7">
      <c r="A20" s="156" t="s">
        <v>524</v>
      </c>
      <c r="B20" s="157">
        <v>0</v>
      </c>
      <c r="C20" s="157">
        <v>288236.76</v>
      </c>
      <c r="D20" s="71">
        <f t="shared" si="1"/>
        <v>288236.76</v>
      </c>
      <c r="E20" s="157">
        <v>5922.78</v>
      </c>
      <c r="F20" s="157">
        <v>5922.78</v>
      </c>
      <c r="G20" s="71">
        <f t="shared" si="2"/>
        <v>282313.98</v>
      </c>
    </row>
    <row r="21" spans="1:7">
      <c r="A21" s="156" t="s">
        <v>525</v>
      </c>
      <c r="B21" s="157">
        <v>1068968.72</v>
      </c>
      <c r="C21" s="157">
        <v>-170749.5</v>
      </c>
      <c r="D21" s="71">
        <f t="shared" si="1"/>
        <v>898219.22</v>
      </c>
      <c r="E21" s="157">
        <v>62714.87</v>
      </c>
      <c r="F21" s="157">
        <v>62714.87</v>
      </c>
      <c r="G21" s="71">
        <f t="shared" si="2"/>
        <v>835504.35</v>
      </c>
    </row>
    <row r="22" spans="1:7">
      <c r="A22" s="156" t="s">
        <v>526</v>
      </c>
      <c r="B22" s="157">
        <v>2186820.67</v>
      </c>
      <c r="C22" s="157">
        <v>-363237.93</v>
      </c>
      <c r="D22" s="71">
        <f t="shared" si="1"/>
        <v>1823582.74</v>
      </c>
      <c r="E22" s="157">
        <v>322593.96999999997</v>
      </c>
      <c r="F22" s="157">
        <v>322593.96999999997</v>
      </c>
      <c r="G22" s="71">
        <f t="shared" si="2"/>
        <v>1500988.77</v>
      </c>
    </row>
    <row r="23" spans="1:7">
      <c r="A23" s="156" t="s">
        <v>527</v>
      </c>
      <c r="B23" s="157">
        <v>13200221.029999999</v>
      </c>
      <c r="C23" s="157">
        <v>-3467391.46</v>
      </c>
      <c r="D23" s="71">
        <f t="shared" si="1"/>
        <v>9732829.5700000003</v>
      </c>
      <c r="E23" s="157">
        <v>3479265</v>
      </c>
      <c r="F23" s="157">
        <v>3479265</v>
      </c>
      <c r="G23" s="71">
        <f t="shared" si="2"/>
        <v>6253564.5700000003</v>
      </c>
    </row>
    <row r="24" spans="1:7">
      <c r="A24" s="156" t="s">
        <v>528</v>
      </c>
      <c r="B24" s="157">
        <v>1516872.04</v>
      </c>
      <c r="C24" s="157">
        <v>-417480</v>
      </c>
      <c r="D24" s="71">
        <f t="shared" si="1"/>
        <v>1099392.04</v>
      </c>
      <c r="E24" s="157">
        <v>8059.04</v>
      </c>
      <c r="F24" s="157">
        <v>8059.04</v>
      </c>
      <c r="G24" s="71">
        <f t="shared" si="2"/>
        <v>1091333</v>
      </c>
    </row>
    <row r="25" spans="1:7">
      <c r="A25" s="156" t="s">
        <v>529</v>
      </c>
      <c r="B25" s="157">
        <v>2557539.33</v>
      </c>
      <c r="C25" s="157">
        <v>375372.47</v>
      </c>
      <c r="D25" s="71">
        <f t="shared" si="1"/>
        <v>2932911.8</v>
      </c>
      <c r="E25" s="157">
        <v>1162029.8799999999</v>
      </c>
      <c r="F25" s="157">
        <v>1162029.8799999999</v>
      </c>
      <c r="G25" s="71">
        <f t="shared" si="2"/>
        <v>1770881.92</v>
      </c>
    </row>
    <row r="26" spans="1:7">
      <c r="A26" s="156" t="s">
        <v>530</v>
      </c>
      <c r="B26" s="157">
        <v>657736.5</v>
      </c>
      <c r="C26" s="157">
        <v>-50000</v>
      </c>
      <c r="D26" s="71">
        <f t="shared" si="1"/>
        <v>607736.5</v>
      </c>
      <c r="E26" s="157">
        <v>121324.61</v>
      </c>
      <c r="F26" s="157">
        <v>121324.61</v>
      </c>
      <c r="G26" s="71">
        <f t="shared" si="2"/>
        <v>486411.89</v>
      </c>
    </row>
    <row r="27" spans="1:7">
      <c r="A27" s="156" t="s">
        <v>531</v>
      </c>
      <c r="B27" s="157">
        <v>820847.12</v>
      </c>
      <c r="C27" s="157">
        <v>-160000</v>
      </c>
      <c r="D27" s="71">
        <f t="shared" si="1"/>
        <v>660847.12</v>
      </c>
      <c r="E27" s="157">
        <v>19275.86</v>
      </c>
      <c r="F27" s="157">
        <v>19275.86</v>
      </c>
      <c r="G27" s="71">
        <f t="shared" si="2"/>
        <v>641571.26</v>
      </c>
    </row>
    <row r="28" spans="1:7">
      <c r="A28" s="156" t="s">
        <v>532</v>
      </c>
      <c r="B28" s="157">
        <v>0</v>
      </c>
      <c r="C28" s="157">
        <v>678260.75</v>
      </c>
      <c r="D28" s="71">
        <f t="shared" si="1"/>
        <v>678260.75</v>
      </c>
      <c r="E28" s="157">
        <v>126862.89</v>
      </c>
      <c r="F28" s="157">
        <v>126862.89</v>
      </c>
      <c r="G28" s="71">
        <f t="shared" si="2"/>
        <v>551397.86</v>
      </c>
    </row>
    <row r="29" spans="1:7">
      <c r="A29" s="56" t="s">
        <v>151</v>
      </c>
      <c r="B29" s="75"/>
      <c r="C29" s="75"/>
      <c r="D29" s="75"/>
      <c r="E29" s="75"/>
      <c r="F29" s="75"/>
      <c r="G29" s="75"/>
    </row>
    <row r="30" spans="1:7">
      <c r="A30" s="11" t="s">
        <v>533</v>
      </c>
      <c r="B30" s="67">
        <f>SUM(B31:B49)</f>
        <v>29669327.379999995</v>
      </c>
      <c r="C30" s="67">
        <f t="shared" ref="C30:G30" si="3">SUM(C31:C49)</f>
        <v>73485901.210000008</v>
      </c>
      <c r="D30" s="67">
        <f t="shared" si="3"/>
        <v>103155228.58999999</v>
      </c>
      <c r="E30" s="67">
        <f t="shared" si="3"/>
        <v>56217335.699999996</v>
      </c>
      <c r="F30" s="67">
        <f t="shared" si="3"/>
        <v>56217335.699999996</v>
      </c>
      <c r="G30" s="67">
        <f t="shared" si="3"/>
        <v>46937892.890000008</v>
      </c>
    </row>
    <row r="31" spans="1:7">
      <c r="A31" s="156" t="s">
        <v>514</v>
      </c>
      <c r="B31" s="157">
        <v>337591.11</v>
      </c>
      <c r="C31" s="157">
        <v>1136221.51</v>
      </c>
      <c r="D31" s="71">
        <f t="shared" ref="D31:D49" si="4">B31+C31</f>
        <v>1473812.62</v>
      </c>
      <c r="E31" s="157">
        <v>1263267.96</v>
      </c>
      <c r="F31" s="157">
        <v>1263267.96</v>
      </c>
      <c r="G31" s="71">
        <f t="shared" ref="G31:G49" si="5">D31-E31</f>
        <v>210544.66000000015</v>
      </c>
    </row>
    <row r="32" spans="1:7">
      <c r="A32" s="156" t="s">
        <v>515</v>
      </c>
      <c r="B32" s="157">
        <v>25193887.07</v>
      </c>
      <c r="C32" s="157">
        <v>39318381.140000001</v>
      </c>
      <c r="D32" s="71">
        <f t="shared" si="4"/>
        <v>64512268.210000001</v>
      </c>
      <c r="E32" s="157">
        <v>33360728.16</v>
      </c>
      <c r="F32" s="157">
        <v>33360728.16</v>
      </c>
      <c r="G32" s="71">
        <f t="shared" si="5"/>
        <v>31151540.050000001</v>
      </c>
    </row>
    <row r="33" spans="1:7">
      <c r="A33" s="156" t="s">
        <v>516</v>
      </c>
      <c r="B33" s="157">
        <v>510713.24</v>
      </c>
      <c r="C33" s="157">
        <v>473159.89</v>
      </c>
      <c r="D33" s="71">
        <f t="shared" si="4"/>
        <v>983873.13</v>
      </c>
      <c r="E33" s="157">
        <v>501679.14</v>
      </c>
      <c r="F33" s="157">
        <v>501679.14</v>
      </c>
      <c r="G33" s="71">
        <f t="shared" si="5"/>
        <v>482193.99</v>
      </c>
    </row>
    <row r="34" spans="1:7">
      <c r="A34" s="156" t="s">
        <v>517</v>
      </c>
      <c r="B34" s="157">
        <v>0</v>
      </c>
      <c r="C34" s="157">
        <v>220003.12</v>
      </c>
      <c r="D34" s="71">
        <f t="shared" si="4"/>
        <v>220003.12</v>
      </c>
      <c r="E34" s="157">
        <v>187550.13</v>
      </c>
      <c r="F34" s="157">
        <v>187550.13</v>
      </c>
      <c r="G34" s="71">
        <f t="shared" si="5"/>
        <v>32452.989999999991</v>
      </c>
    </row>
    <row r="35" spans="1:7">
      <c r="A35" s="156" t="s">
        <v>518</v>
      </c>
      <c r="B35" s="157">
        <v>0</v>
      </c>
      <c r="C35" s="157">
        <v>175702.87</v>
      </c>
      <c r="D35" s="71">
        <f t="shared" si="4"/>
        <v>175702.87</v>
      </c>
      <c r="E35" s="157">
        <v>150300.98000000001</v>
      </c>
      <c r="F35" s="157">
        <v>150300.98000000001</v>
      </c>
      <c r="G35" s="71">
        <f t="shared" si="5"/>
        <v>25401.889999999985</v>
      </c>
    </row>
    <row r="36" spans="1:7">
      <c r="A36" s="156" t="s">
        <v>519</v>
      </c>
      <c r="B36" s="157">
        <v>0</v>
      </c>
      <c r="C36" s="157">
        <v>213567.09</v>
      </c>
      <c r="D36" s="71">
        <f t="shared" si="4"/>
        <v>213567.09</v>
      </c>
      <c r="E36" s="157">
        <v>182295.74</v>
      </c>
      <c r="F36" s="157">
        <v>182295.74</v>
      </c>
      <c r="G36" s="71">
        <f t="shared" si="5"/>
        <v>31271.350000000006</v>
      </c>
    </row>
    <row r="37" spans="1:7">
      <c r="A37" s="156" t="s">
        <v>520</v>
      </c>
      <c r="B37" s="157">
        <v>0</v>
      </c>
      <c r="C37" s="157">
        <v>121348.88</v>
      </c>
      <c r="D37" s="71">
        <f t="shared" si="4"/>
        <v>121348.88</v>
      </c>
      <c r="E37" s="157">
        <v>89108.4</v>
      </c>
      <c r="F37" s="157">
        <v>89108.4</v>
      </c>
      <c r="G37" s="71">
        <f t="shared" si="5"/>
        <v>32240.48000000001</v>
      </c>
    </row>
    <row r="38" spans="1:7">
      <c r="A38" s="156" t="s">
        <v>521</v>
      </c>
      <c r="B38" s="157">
        <v>0</v>
      </c>
      <c r="C38" s="157">
        <v>289412.42</v>
      </c>
      <c r="D38" s="71">
        <f t="shared" si="4"/>
        <v>289412.42</v>
      </c>
      <c r="E38" s="157">
        <v>269645.74</v>
      </c>
      <c r="F38" s="157">
        <v>269645.74</v>
      </c>
      <c r="G38" s="71">
        <f t="shared" si="5"/>
        <v>19766.679999999993</v>
      </c>
    </row>
    <row r="39" spans="1:7">
      <c r="A39" s="156" t="s">
        <v>523</v>
      </c>
      <c r="B39" s="157">
        <v>0</v>
      </c>
      <c r="C39" s="157">
        <v>5721499.5199999996</v>
      </c>
      <c r="D39" s="71">
        <f t="shared" si="4"/>
        <v>5721499.5199999996</v>
      </c>
      <c r="E39" s="157">
        <v>4378521.95</v>
      </c>
      <c r="F39" s="157">
        <v>4378521.95</v>
      </c>
      <c r="G39" s="71">
        <f t="shared" si="5"/>
        <v>1342977.5699999994</v>
      </c>
    </row>
    <row r="40" spans="1:7">
      <c r="A40" s="156" t="s">
        <v>524</v>
      </c>
      <c r="B40" s="157">
        <v>0</v>
      </c>
      <c r="C40" s="157">
        <v>238821.07</v>
      </c>
      <c r="D40" s="71">
        <f t="shared" si="4"/>
        <v>238821.07</v>
      </c>
      <c r="E40" s="157">
        <v>204209.41</v>
      </c>
      <c r="F40" s="157">
        <v>204209.41</v>
      </c>
      <c r="G40" s="71">
        <f t="shared" si="5"/>
        <v>34611.660000000003</v>
      </c>
    </row>
    <row r="41" spans="1:7">
      <c r="A41" s="156" t="s">
        <v>525</v>
      </c>
      <c r="B41" s="157">
        <v>0</v>
      </c>
      <c r="C41" s="157">
        <v>557987.83999999997</v>
      </c>
      <c r="D41" s="71">
        <f t="shared" si="4"/>
        <v>557987.83999999997</v>
      </c>
      <c r="E41" s="157">
        <v>498557.43</v>
      </c>
      <c r="F41" s="157">
        <v>498557.43</v>
      </c>
      <c r="G41" s="71">
        <f t="shared" si="5"/>
        <v>59430.409999999974</v>
      </c>
    </row>
    <row r="42" spans="1:7">
      <c r="A42" s="156" t="s">
        <v>526</v>
      </c>
      <c r="B42" s="157">
        <v>0</v>
      </c>
      <c r="C42" s="157">
        <v>998245.11</v>
      </c>
      <c r="D42" s="71">
        <f t="shared" si="4"/>
        <v>998245.11</v>
      </c>
      <c r="E42" s="157">
        <v>910328.02</v>
      </c>
      <c r="F42" s="157">
        <v>910328.02</v>
      </c>
      <c r="G42" s="71">
        <f t="shared" si="5"/>
        <v>87917.089999999967</v>
      </c>
    </row>
    <row r="43" spans="1:7">
      <c r="A43" s="156" t="s">
        <v>527</v>
      </c>
      <c r="B43" s="157">
        <v>3323139.99</v>
      </c>
      <c r="C43" s="157">
        <v>19580909.489999998</v>
      </c>
      <c r="D43" s="71">
        <f t="shared" si="4"/>
        <v>22904049.479999997</v>
      </c>
      <c r="E43" s="157">
        <v>11580321.550000001</v>
      </c>
      <c r="F43" s="157">
        <v>11580321.550000001</v>
      </c>
      <c r="G43" s="71">
        <f t="shared" si="5"/>
        <v>11323727.929999996</v>
      </c>
    </row>
    <row r="44" spans="1:7">
      <c r="A44" s="156" t="s">
        <v>528</v>
      </c>
      <c r="B44" s="157">
        <v>0</v>
      </c>
      <c r="C44" s="157">
        <v>598108.54</v>
      </c>
      <c r="D44" s="71">
        <f t="shared" si="4"/>
        <v>598108.54</v>
      </c>
      <c r="E44" s="157">
        <v>519572.73</v>
      </c>
      <c r="F44" s="157">
        <v>519572.73</v>
      </c>
      <c r="G44" s="71">
        <f t="shared" si="5"/>
        <v>78535.810000000056</v>
      </c>
    </row>
    <row r="45" spans="1:7">
      <c r="A45" s="156" t="s">
        <v>529</v>
      </c>
      <c r="B45" s="157">
        <v>0</v>
      </c>
      <c r="C45" s="157">
        <v>2623348.56</v>
      </c>
      <c r="D45" s="71">
        <f t="shared" si="4"/>
        <v>2623348.56</v>
      </c>
      <c r="E45" s="157">
        <v>1418317.36</v>
      </c>
      <c r="F45" s="157">
        <v>1418317.36</v>
      </c>
      <c r="G45" s="71">
        <f t="shared" si="5"/>
        <v>1205031.2</v>
      </c>
    </row>
    <row r="46" spans="1:7">
      <c r="A46" s="156" t="s">
        <v>530</v>
      </c>
      <c r="B46" s="157">
        <v>0</v>
      </c>
      <c r="C46" s="157">
        <v>192801.81</v>
      </c>
      <c r="D46" s="71">
        <f t="shared" si="4"/>
        <v>192801.81</v>
      </c>
      <c r="E46" s="157">
        <v>174077.68</v>
      </c>
      <c r="F46" s="157">
        <v>174077.68</v>
      </c>
      <c r="G46" s="71">
        <f t="shared" si="5"/>
        <v>18724.130000000005</v>
      </c>
    </row>
    <row r="47" spans="1:7">
      <c r="A47" s="156" t="s">
        <v>531</v>
      </c>
      <c r="B47" s="157">
        <v>303995.96999999997</v>
      </c>
      <c r="C47" s="157">
        <v>293189.86</v>
      </c>
      <c r="D47" s="71">
        <f t="shared" si="4"/>
        <v>597185.82999999996</v>
      </c>
      <c r="E47" s="157">
        <v>245441.74</v>
      </c>
      <c r="F47" s="157">
        <v>245441.74</v>
      </c>
      <c r="G47" s="71">
        <f t="shared" si="5"/>
        <v>351744.08999999997</v>
      </c>
    </row>
    <row r="48" spans="1:7">
      <c r="A48" s="156" t="s">
        <v>532</v>
      </c>
      <c r="B48" s="157">
        <v>0</v>
      </c>
      <c r="C48" s="157">
        <v>733192.49</v>
      </c>
      <c r="D48" s="71">
        <f t="shared" si="4"/>
        <v>733192.49</v>
      </c>
      <c r="E48" s="157">
        <v>283411.58</v>
      </c>
      <c r="F48" s="157">
        <v>283411.58</v>
      </c>
      <c r="G48" s="71">
        <f t="shared" si="5"/>
        <v>449780.91</v>
      </c>
    </row>
    <row r="49" spans="1:7">
      <c r="A49" s="56" t="s">
        <v>151</v>
      </c>
      <c r="B49" s="75"/>
      <c r="C49" s="75"/>
      <c r="D49" s="71">
        <f t="shared" si="4"/>
        <v>0</v>
      </c>
      <c r="E49" s="71"/>
      <c r="F49" s="71"/>
      <c r="G49" s="71">
        <f t="shared" si="5"/>
        <v>0</v>
      </c>
    </row>
    <row r="50" spans="1:7">
      <c r="A50" s="11" t="s">
        <v>510</v>
      </c>
      <c r="B50" s="67">
        <f>B9+B30</f>
        <v>75469225.179999992</v>
      </c>
      <c r="C50" s="67">
        <f t="shared" ref="C50:F50" si="6">C9+C30</f>
        <v>79577916.360000014</v>
      </c>
      <c r="D50" s="67">
        <f>B50+C50</f>
        <v>155047141.54000002</v>
      </c>
      <c r="E50" s="67">
        <f t="shared" si="6"/>
        <v>71234634.489999995</v>
      </c>
      <c r="F50" s="67">
        <f t="shared" si="6"/>
        <v>71234634.489999995</v>
      </c>
      <c r="G50" s="67">
        <f>D50-E50</f>
        <v>83812507.050000027</v>
      </c>
    </row>
    <row r="51" spans="1:7">
      <c r="A51" s="77"/>
      <c r="B51" s="158"/>
      <c r="C51" s="158"/>
      <c r="D51" s="158"/>
      <c r="E51" s="158"/>
      <c r="F51" s="158"/>
      <c r="G51" s="15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4804-2E30-4DD6-A042-39D8D7E86089}">
  <dimension ref="A1:H78"/>
  <sheetViews>
    <sheetView workbookViewId="0">
      <selection activeCell="A6" sqref="A6:G6"/>
    </sheetView>
  </sheetViews>
  <sheetFormatPr baseColWidth="10" defaultRowHeight="14.4"/>
  <cols>
    <col min="1" max="1" width="70.33203125" customWidth="1"/>
    <col min="2" max="7" width="22" customWidth="1"/>
  </cols>
  <sheetData>
    <row r="1" spans="1:8" ht="51.75" customHeight="1">
      <c r="A1" s="159" t="s">
        <v>534</v>
      </c>
      <c r="B1" s="160"/>
      <c r="C1" s="160"/>
      <c r="D1" s="160"/>
      <c r="E1" s="160"/>
      <c r="F1" s="160"/>
      <c r="G1" s="160"/>
    </row>
    <row r="2" spans="1:8">
      <c r="A2" s="31" t="s">
        <v>122</v>
      </c>
      <c r="B2" s="32"/>
      <c r="C2" s="32"/>
      <c r="D2" s="32"/>
      <c r="E2" s="32"/>
      <c r="F2" s="32"/>
      <c r="G2" s="33"/>
    </row>
    <row r="3" spans="1:8">
      <c r="A3" s="34" t="s">
        <v>535</v>
      </c>
      <c r="B3" s="35"/>
      <c r="C3" s="35"/>
      <c r="D3" s="35"/>
      <c r="E3" s="35"/>
      <c r="F3" s="35"/>
      <c r="G3" s="36"/>
    </row>
    <row r="4" spans="1:8">
      <c r="A4" s="34" t="s">
        <v>536</v>
      </c>
      <c r="B4" s="35"/>
      <c r="C4" s="35"/>
      <c r="D4" s="35"/>
      <c r="E4" s="35"/>
      <c r="F4" s="35"/>
      <c r="G4" s="36"/>
    </row>
    <row r="5" spans="1:8">
      <c r="A5" s="34" t="s">
        <v>169</v>
      </c>
      <c r="B5" s="35"/>
      <c r="C5" s="35"/>
      <c r="D5" s="35"/>
      <c r="E5" s="35"/>
      <c r="F5" s="35"/>
      <c r="G5" s="36"/>
    </row>
    <row r="6" spans="1:8">
      <c r="A6" s="37" t="s">
        <v>2</v>
      </c>
      <c r="B6" s="38"/>
      <c r="C6" s="38"/>
      <c r="D6" s="38"/>
      <c r="E6" s="38"/>
      <c r="F6" s="38"/>
      <c r="G6" s="39"/>
    </row>
    <row r="7" spans="1:8">
      <c r="A7" s="35" t="s">
        <v>4</v>
      </c>
      <c r="B7" s="37" t="s">
        <v>307</v>
      </c>
      <c r="C7" s="38"/>
      <c r="D7" s="38"/>
      <c r="E7" s="38"/>
      <c r="F7" s="39"/>
      <c r="G7" s="134" t="s">
        <v>537</v>
      </c>
    </row>
    <row r="8" spans="1:8" ht="28.8">
      <c r="A8" s="35"/>
      <c r="B8" s="114" t="s">
        <v>309</v>
      </c>
      <c r="C8" s="43" t="s">
        <v>538</v>
      </c>
      <c r="D8" s="114" t="s">
        <v>311</v>
      </c>
      <c r="E8" s="114" t="s">
        <v>195</v>
      </c>
      <c r="F8" s="161" t="s">
        <v>212</v>
      </c>
      <c r="G8" s="133"/>
    </row>
    <row r="9" spans="1:8">
      <c r="A9" s="115" t="s">
        <v>539</v>
      </c>
      <c r="B9" s="162">
        <f>B10+B19+B27+B37</f>
        <v>45799897.799999997</v>
      </c>
      <c r="C9" s="162">
        <f t="shared" ref="C9:G9" si="0">C10+C19+C27+C37</f>
        <v>6092015.1499999994</v>
      </c>
      <c r="D9" s="162">
        <f t="shared" si="0"/>
        <v>51891912.950000003</v>
      </c>
      <c r="E9" s="162">
        <f t="shared" si="0"/>
        <v>15017298.790000001</v>
      </c>
      <c r="F9" s="162">
        <f t="shared" si="0"/>
        <v>15017298.790000001</v>
      </c>
      <c r="G9" s="162">
        <f t="shared" si="0"/>
        <v>36874614.160000004</v>
      </c>
    </row>
    <row r="10" spans="1:8">
      <c r="A10" s="81" t="s">
        <v>540</v>
      </c>
      <c r="B10" s="163">
        <f>SUM(B11:B18)</f>
        <v>36881524.379999995</v>
      </c>
      <c r="C10" s="163">
        <f t="shared" ref="C10:G10" si="1">SUM(C11:C18)</f>
        <v>-5698945.3599999994</v>
      </c>
      <c r="D10" s="163">
        <f t="shared" si="1"/>
        <v>31182579.020000003</v>
      </c>
      <c r="E10" s="163">
        <f t="shared" si="1"/>
        <v>12637542.310000001</v>
      </c>
      <c r="F10" s="163">
        <f t="shared" si="1"/>
        <v>12637542.310000001</v>
      </c>
      <c r="G10" s="163">
        <f t="shared" si="1"/>
        <v>18545036.710000001</v>
      </c>
    </row>
    <row r="11" spans="1:8">
      <c r="A11" s="120" t="s">
        <v>541</v>
      </c>
      <c r="B11" s="164">
        <v>3138127.35</v>
      </c>
      <c r="C11" s="164">
        <v>-1698356.16</v>
      </c>
      <c r="D11" s="163">
        <f>B11+C11</f>
        <v>1439771.1900000002</v>
      </c>
      <c r="E11" s="164">
        <v>105229.56</v>
      </c>
      <c r="F11" s="164">
        <v>105229.56</v>
      </c>
      <c r="G11" s="163">
        <f>D11-E11</f>
        <v>1334541.6300000001</v>
      </c>
      <c r="H11" s="165" t="s">
        <v>542</v>
      </c>
    </row>
    <row r="12" spans="1:8">
      <c r="A12" s="120" t="s">
        <v>543</v>
      </c>
      <c r="B12" s="164">
        <v>512558.4</v>
      </c>
      <c r="C12" s="164">
        <v>-224321.64</v>
      </c>
      <c r="D12" s="163">
        <f t="shared" ref="D12:D18" si="2">B12+C12</f>
        <v>288236.76</v>
      </c>
      <c r="E12" s="164">
        <v>5922.78</v>
      </c>
      <c r="F12" s="164">
        <v>5922.78</v>
      </c>
      <c r="G12" s="163">
        <f t="shared" ref="G12:G18" si="3">D12-E12</f>
        <v>282313.98</v>
      </c>
      <c r="H12" s="165" t="s">
        <v>544</v>
      </c>
    </row>
    <row r="13" spans="1:8">
      <c r="A13" s="120" t="s">
        <v>545</v>
      </c>
      <c r="B13" s="164">
        <v>13948743.220000001</v>
      </c>
      <c r="C13" s="164">
        <v>1067113.23</v>
      </c>
      <c r="D13" s="163">
        <f t="shared" si="2"/>
        <v>15015856.450000001</v>
      </c>
      <c r="E13" s="164">
        <v>8288669.71</v>
      </c>
      <c r="F13" s="164">
        <v>8288669.71</v>
      </c>
      <c r="G13" s="163">
        <f t="shared" si="3"/>
        <v>6727186.7400000012</v>
      </c>
      <c r="H13" s="165" t="s">
        <v>546</v>
      </c>
    </row>
    <row r="14" spans="1:8">
      <c r="A14" s="120" t="s">
        <v>547</v>
      </c>
      <c r="B14" s="163">
        <v>0</v>
      </c>
      <c r="C14" s="163">
        <v>0</v>
      </c>
      <c r="D14" s="163">
        <f t="shared" si="2"/>
        <v>0</v>
      </c>
      <c r="E14" s="163">
        <v>0</v>
      </c>
      <c r="F14" s="163">
        <v>0</v>
      </c>
      <c r="G14" s="163">
        <f t="shared" si="3"/>
        <v>0</v>
      </c>
      <c r="H14" s="165" t="s">
        <v>548</v>
      </c>
    </row>
    <row r="15" spans="1:8">
      <c r="A15" s="120" t="s">
        <v>549</v>
      </c>
      <c r="B15" s="164">
        <v>2186820.67</v>
      </c>
      <c r="C15" s="164">
        <v>-363237.93</v>
      </c>
      <c r="D15" s="163">
        <f t="shared" si="2"/>
        <v>1823582.74</v>
      </c>
      <c r="E15" s="164">
        <v>322593.96999999997</v>
      </c>
      <c r="F15" s="164">
        <v>322593.96999999997</v>
      </c>
      <c r="G15" s="163">
        <f t="shared" si="3"/>
        <v>1500988.77</v>
      </c>
      <c r="H15" s="165" t="s">
        <v>550</v>
      </c>
    </row>
    <row r="16" spans="1:8">
      <c r="A16" s="120" t="s">
        <v>551</v>
      </c>
      <c r="B16" s="163">
        <v>0</v>
      </c>
      <c r="C16" s="163">
        <v>0</v>
      </c>
      <c r="D16" s="163">
        <f t="shared" si="2"/>
        <v>0</v>
      </c>
      <c r="E16" s="163">
        <v>0</v>
      </c>
      <c r="F16" s="163">
        <v>0</v>
      </c>
      <c r="G16" s="163">
        <f t="shared" si="3"/>
        <v>0</v>
      </c>
      <c r="H16" s="165" t="s">
        <v>552</v>
      </c>
    </row>
    <row r="17" spans="1:8">
      <c r="A17" s="120" t="s">
        <v>553</v>
      </c>
      <c r="B17" s="164">
        <v>2612320.7599999998</v>
      </c>
      <c r="C17" s="164">
        <v>-499345.98</v>
      </c>
      <c r="D17" s="163">
        <f t="shared" si="2"/>
        <v>2112974.7799999998</v>
      </c>
      <c r="E17" s="164">
        <v>379756.29</v>
      </c>
      <c r="F17" s="164">
        <v>379756.29</v>
      </c>
      <c r="G17" s="163">
        <f t="shared" si="3"/>
        <v>1733218.4899999998</v>
      </c>
      <c r="H17" s="165" t="s">
        <v>554</v>
      </c>
    </row>
    <row r="18" spans="1:8">
      <c r="A18" s="120" t="s">
        <v>555</v>
      </c>
      <c r="B18" s="164">
        <v>14482953.98</v>
      </c>
      <c r="C18" s="164">
        <v>-3980796.88</v>
      </c>
      <c r="D18" s="163">
        <f t="shared" si="2"/>
        <v>10502157.100000001</v>
      </c>
      <c r="E18" s="164">
        <v>3535370</v>
      </c>
      <c r="F18" s="164">
        <v>3535370</v>
      </c>
      <c r="G18" s="163">
        <f t="shared" si="3"/>
        <v>6966787.1000000015</v>
      </c>
      <c r="H18" s="165" t="s">
        <v>556</v>
      </c>
    </row>
    <row r="19" spans="1:8">
      <c r="A19" s="81" t="s">
        <v>557</v>
      </c>
      <c r="B19" s="163">
        <f>SUM(B20:B26)</f>
        <v>6068620.0599999996</v>
      </c>
      <c r="C19" s="163">
        <f t="shared" ref="C19:G19" si="4">SUM(C20:C26)</f>
        <v>11104700.869999999</v>
      </c>
      <c r="D19" s="163">
        <f t="shared" si="4"/>
        <v>17173320.93</v>
      </c>
      <c r="E19" s="163">
        <f t="shared" si="4"/>
        <v>1209725.97</v>
      </c>
      <c r="F19" s="163">
        <f t="shared" si="4"/>
        <v>1209725.97</v>
      </c>
      <c r="G19" s="163">
        <f t="shared" si="4"/>
        <v>15963594.959999999</v>
      </c>
    </row>
    <row r="20" spans="1:8">
      <c r="A20" s="120" t="s">
        <v>558</v>
      </c>
      <c r="B20" s="163">
        <v>0</v>
      </c>
      <c r="C20" s="163">
        <v>0</v>
      </c>
      <c r="D20" s="163">
        <f t="shared" ref="D20:D26" si="5">B20+C20</f>
        <v>0</v>
      </c>
      <c r="E20" s="163">
        <v>0</v>
      </c>
      <c r="F20" s="163">
        <v>0</v>
      </c>
      <c r="G20" s="163">
        <f t="shared" ref="G20:G26" si="6">D20-E20</f>
        <v>0</v>
      </c>
      <c r="H20" s="165" t="s">
        <v>559</v>
      </c>
    </row>
    <row r="21" spans="1:8">
      <c r="A21" s="120" t="s">
        <v>560</v>
      </c>
      <c r="B21" s="164">
        <v>4486772.8099999996</v>
      </c>
      <c r="C21" s="164">
        <v>11400550.869999999</v>
      </c>
      <c r="D21" s="163">
        <f t="shared" si="5"/>
        <v>15887323.68</v>
      </c>
      <c r="E21" s="164">
        <v>961538.47</v>
      </c>
      <c r="F21" s="164">
        <v>961538.47</v>
      </c>
      <c r="G21" s="163">
        <f t="shared" si="6"/>
        <v>14925785.209999999</v>
      </c>
      <c r="H21" s="165" t="s">
        <v>561</v>
      </c>
    </row>
    <row r="22" spans="1:8">
      <c r="A22" s="120" t="s">
        <v>562</v>
      </c>
      <c r="B22" s="163">
        <v>0</v>
      </c>
      <c r="C22" s="163">
        <v>0</v>
      </c>
      <c r="D22" s="163">
        <f t="shared" si="5"/>
        <v>0</v>
      </c>
      <c r="E22" s="163">
        <v>0</v>
      </c>
      <c r="F22" s="163">
        <v>0</v>
      </c>
      <c r="G22" s="163">
        <f t="shared" si="6"/>
        <v>0</v>
      </c>
      <c r="H22" s="165" t="s">
        <v>563</v>
      </c>
    </row>
    <row r="23" spans="1:8">
      <c r="A23" s="120" t="s">
        <v>564</v>
      </c>
      <c r="B23" s="164">
        <v>1581847.25</v>
      </c>
      <c r="C23" s="164">
        <v>-295850</v>
      </c>
      <c r="D23" s="163">
        <f t="shared" si="5"/>
        <v>1285997.25</v>
      </c>
      <c r="E23" s="164">
        <v>248187.5</v>
      </c>
      <c r="F23" s="164">
        <v>248187.5</v>
      </c>
      <c r="G23" s="163">
        <f t="shared" si="6"/>
        <v>1037809.75</v>
      </c>
      <c r="H23" s="165" t="s">
        <v>565</v>
      </c>
    </row>
    <row r="24" spans="1:8">
      <c r="A24" s="120" t="s">
        <v>566</v>
      </c>
      <c r="B24" s="163">
        <v>0</v>
      </c>
      <c r="C24" s="163">
        <v>0</v>
      </c>
      <c r="D24" s="163">
        <f t="shared" si="5"/>
        <v>0</v>
      </c>
      <c r="E24" s="163">
        <v>0</v>
      </c>
      <c r="F24" s="163">
        <v>0</v>
      </c>
      <c r="G24" s="163">
        <f t="shared" si="6"/>
        <v>0</v>
      </c>
      <c r="H24" s="165" t="s">
        <v>567</v>
      </c>
    </row>
    <row r="25" spans="1:8">
      <c r="A25" s="120" t="s">
        <v>568</v>
      </c>
      <c r="B25" s="163">
        <v>0</v>
      </c>
      <c r="C25" s="163">
        <v>0</v>
      </c>
      <c r="D25" s="163">
        <f t="shared" si="5"/>
        <v>0</v>
      </c>
      <c r="E25" s="163">
        <v>0</v>
      </c>
      <c r="F25" s="163">
        <v>0</v>
      </c>
      <c r="G25" s="163">
        <f t="shared" si="6"/>
        <v>0</v>
      </c>
      <c r="H25" s="165" t="s">
        <v>569</v>
      </c>
    </row>
    <row r="26" spans="1:8">
      <c r="A26" s="120" t="s">
        <v>570</v>
      </c>
      <c r="B26" s="163">
        <v>0</v>
      </c>
      <c r="C26" s="163">
        <v>0</v>
      </c>
      <c r="D26" s="163">
        <f t="shared" si="5"/>
        <v>0</v>
      </c>
      <c r="E26" s="163">
        <v>0</v>
      </c>
      <c r="F26" s="163">
        <v>0</v>
      </c>
      <c r="G26" s="163">
        <f t="shared" si="6"/>
        <v>0</v>
      </c>
      <c r="H26" s="165" t="s">
        <v>571</v>
      </c>
    </row>
    <row r="27" spans="1:8">
      <c r="A27" s="81" t="s">
        <v>572</v>
      </c>
      <c r="B27" s="163">
        <f>SUM(B28:B36)</f>
        <v>2849753.3600000003</v>
      </c>
      <c r="C27" s="163">
        <f t="shared" ref="C27:G27" si="7">SUM(C28:C36)</f>
        <v>686259.6399999999</v>
      </c>
      <c r="D27" s="163">
        <f t="shared" si="7"/>
        <v>3536013</v>
      </c>
      <c r="E27" s="163">
        <f t="shared" si="7"/>
        <v>1170030.5099999998</v>
      </c>
      <c r="F27" s="163">
        <f t="shared" si="7"/>
        <v>1170030.5099999998</v>
      </c>
      <c r="G27" s="163">
        <f t="shared" si="7"/>
        <v>2365982.4899999998</v>
      </c>
    </row>
    <row r="28" spans="1:8">
      <c r="A28" s="122" t="s">
        <v>573</v>
      </c>
      <c r="B28" s="164">
        <v>2557539.33</v>
      </c>
      <c r="C28" s="164">
        <v>375372.47</v>
      </c>
      <c r="D28" s="163">
        <f t="shared" ref="D28:D36" si="8">B28+C28</f>
        <v>2932911.8</v>
      </c>
      <c r="E28" s="164">
        <v>1162029.8799999999</v>
      </c>
      <c r="F28" s="164">
        <v>1162029.8799999999</v>
      </c>
      <c r="G28" s="163">
        <f t="shared" ref="G28:G36" si="9">D28-E28</f>
        <v>1770881.92</v>
      </c>
      <c r="H28" s="165" t="s">
        <v>574</v>
      </c>
    </row>
    <row r="29" spans="1:8">
      <c r="A29" s="120" t="s">
        <v>575</v>
      </c>
      <c r="B29" s="163">
        <v>0</v>
      </c>
      <c r="C29" s="163">
        <v>0</v>
      </c>
      <c r="D29" s="163">
        <f t="shared" si="8"/>
        <v>0</v>
      </c>
      <c r="E29" s="163">
        <v>0</v>
      </c>
      <c r="F29" s="163">
        <v>0</v>
      </c>
      <c r="G29" s="163">
        <f t="shared" si="9"/>
        <v>0</v>
      </c>
      <c r="H29" s="165" t="s">
        <v>576</v>
      </c>
    </row>
    <row r="30" spans="1:8">
      <c r="A30" s="120" t="s">
        <v>577</v>
      </c>
      <c r="B30" s="163">
        <v>0</v>
      </c>
      <c r="C30" s="163">
        <v>0</v>
      </c>
      <c r="D30" s="163">
        <f t="shared" si="8"/>
        <v>0</v>
      </c>
      <c r="E30" s="163">
        <v>0</v>
      </c>
      <c r="F30" s="163">
        <v>0</v>
      </c>
      <c r="G30" s="163">
        <f t="shared" si="9"/>
        <v>0</v>
      </c>
      <c r="H30" s="165" t="s">
        <v>578</v>
      </c>
    </row>
    <row r="31" spans="1:8">
      <c r="A31" s="120" t="s">
        <v>579</v>
      </c>
      <c r="B31" s="163">
        <v>0</v>
      </c>
      <c r="C31" s="163">
        <v>0</v>
      </c>
      <c r="D31" s="163">
        <f t="shared" si="8"/>
        <v>0</v>
      </c>
      <c r="E31" s="163">
        <v>0</v>
      </c>
      <c r="F31" s="163">
        <v>0</v>
      </c>
      <c r="G31" s="163">
        <f t="shared" si="9"/>
        <v>0</v>
      </c>
      <c r="H31" s="165" t="s">
        <v>580</v>
      </c>
    </row>
    <row r="32" spans="1:8">
      <c r="A32" s="120" t="s">
        <v>581</v>
      </c>
      <c r="B32" s="163">
        <v>0</v>
      </c>
      <c r="C32" s="163">
        <v>0</v>
      </c>
      <c r="D32" s="163">
        <f t="shared" si="8"/>
        <v>0</v>
      </c>
      <c r="E32" s="163">
        <v>0</v>
      </c>
      <c r="F32" s="163">
        <v>0</v>
      </c>
      <c r="G32" s="163">
        <f t="shared" si="9"/>
        <v>0</v>
      </c>
      <c r="H32" s="165" t="s">
        <v>582</v>
      </c>
    </row>
    <row r="33" spans="1:8">
      <c r="A33" s="120" t="s">
        <v>583</v>
      </c>
      <c r="B33" s="163">
        <v>0</v>
      </c>
      <c r="C33" s="163">
        <v>0</v>
      </c>
      <c r="D33" s="163">
        <f t="shared" si="8"/>
        <v>0</v>
      </c>
      <c r="E33" s="163">
        <v>0</v>
      </c>
      <c r="F33" s="163">
        <v>0</v>
      </c>
      <c r="G33" s="163">
        <f t="shared" si="9"/>
        <v>0</v>
      </c>
      <c r="H33" s="165" t="s">
        <v>584</v>
      </c>
    </row>
    <row r="34" spans="1:8">
      <c r="A34" s="120" t="s">
        <v>585</v>
      </c>
      <c r="B34" s="164">
        <v>292214.03000000003</v>
      </c>
      <c r="C34" s="164">
        <v>310887.17</v>
      </c>
      <c r="D34" s="163">
        <f t="shared" si="8"/>
        <v>603101.19999999995</v>
      </c>
      <c r="E34" s="164">
        <v>8000.63</v>
      </c>
      <c r="F34" s="164">
        <v>8000.63</v>
      </c>
      <c r="G34" s="163">
        <f t="shared" si="9"/>
        <v>595100.56999999995</v>
      </c>
      <c r="H34" s="165" t="s">
        <v>586</v>
      </c>
    </row>
    <row r="35" spans="1:8">
      <c r="A35" s="120" t="s">
        <v>587</v>
      </c>
      <c r="B35" s="163">
        <v>0</v>
      </c>
      <c r="C35" s="163">
        <v>0</v>
      </c>
      <c r="D35" s="163">
        <f t="shared" si="8"/>
        <v>0</v>
      </c>
      <c r="E35" s="163">
        <v>0</v>
      </c>
      <c r="F35" s="163">
        <v>0</v>
      </c>
      <c r="G35" s="163">
        <f t="shared" si="9"/>
        <v>0</v>
      </c>
      <c r="H35" s="165" t="s">
        <v>588</v>
      </c>
    </row>
    <row r="36" spans="1:8">
      <c r="A36" s="120" t="s">
        <v>589</v>
      </c>
      <c r="B36" s="163">
        <v>0</v>
      </c>
      <c r="C36" s="163">
        <v>0</v>
      </c>
      <c r="D36" s="163">
        <f t="shared" si="8"/>
        <v>0</v>
      </c>
      <c r="E36" s="163">
        <v>0</v>
      </c>
      <c r="F36" s="163">
        <v>0</v>
      </c>
      <c r="G36" s="163">
        <f t="shared" si="9"/>
        <v>0</v>
      </c>
      <c r="H36" s="165" t="s">
        <v>590</v>
      </c>
    </row>
    <row r="37" spans="1:8" ht="28.8">
      <c r="A37" s="166" t="s">
        <v>591</v>
      </c>
      <c r="B37" s="163">
        <f>SUM(B38:B41)</f>
        <v>0</v>
      </c>
      <c r="C37" s="163">
        <f t="shared" ref="C37:G37" si="10">SUM(C38:C41)</f>
        <v>0</v>
      </c>
      <c r="D37" s="163">
        <f t="shared" si="10"/>
        <v>0</v>
      </c>
      <c r="E37" s="163">
        <f t="shared" si="10"/>
        <v>0</v>
      </c>
      <c r="F37" s="163">
        <f t="shared" si="10"/>
        <v>0</v>
      </c>
      <c r="G37" s="163">
        <f t="shared" si="10"/>
        <v>0</v>
      </c>
    </row>
    <row r="38" spans="1:8">
      <c r="A38" s="122" t="s">
        <v>592</v>
      </c>
      <c r="B38" s="163">
        <v>0</v>
      </c>
      <c r="C38" s="163">
        <v>0</v>
      </c>
      <c r="D38" s="163">
        <f t="shared" ref="D38:D41" si="11">B38+C38</f>
        <v>0</v>
      </c>
      <c r="E38" s="163">
        <v>0</v>
      </c>
      <c r="F38" s="163">
        <v>0</v>
      </c>
      <c r="G38" s="163">
        <f t="shared" ref="G38:G41" si="12">D38-E38</f>
        <v>0</v>
      </c>
      <c r="H38" s="165" t="s">
        <v>593</v>
      </c>
    </row>
    <row r="39" spans="1:8" ht="28.8">
      <c r="A39" s="122" t="s">
        <v>594</v>
      </c>
      <c r="B39" s="163">
        <v>0</v>
      </c>
      <c r="C39" s="163">
        <v>0</v>
      </c>
      <c r="D39" s="163">
        <f t="shared" si="11"/>
        <v>0</v>
      </c>
      <c r="E39" s="163">
        <v>0</v>
      </c>
      <c r="F39" s="163">
        <v>0</v>
      </c>
      <c r="G39" s="163">
        <f t="shared" si="12"/>
        <v>0</v>
      </c>
      <c r="H39" s="165" t="s">
        <v>595</v>
      </c>
    </row>
    <row r="40" spans="1:8">
      <c r="A40" s="122" t="s">
        <v>596</v>
      </c>
      <c r="B40" s="163">
        <v>0</v>
      </c>
      <c r="C40" s="163">
        <v>0</v>
      </c>
      <c r="D40" s="163">
        <f t="shared" si="11"/>
        <v>0</v>
      </c>
      <c r="E40" s="163">
        <v>0</v>
      </c>
      <c r="F40" s="163">
        <v>0</v>
      </c>
      <c r="G40" s="163">
        <f t="shared" si="12"/>
        <v>0</v>
      </c>
      <c r="H40" s="165" t="s">
        <v>597</v>
      </c>
    </row>
    <row r="41" spans="1:8">
      <c r="A41" s="122" t="s">
        <v>598</v>
      </c>
      <c r="B41" s="163">
        <v>0</v>
      </c>
      <c r="C41" s="163">
        <v>0</v>
      </c>
      <c r="D41" s="163">
        <f t="shared" si="11"/>
        <v>0</v>
      </c>
      <c r="E41" s="163">
        <v>0</v>
      </c>
      <c r="F41" s="163">
        <v>0</v>
      </c>
      <c r="G41" s="163">
        <f t="shared" si="12"/>
        <v>0</v>
      </c>
      <c r="H41" s="165" t="s">
        <v>599</v>
      </c>
    </row>
    <row r="42" spans="1:8">
      <c r="A42" s="122"/>
      <c r="B42" s="163"/>
      <c r="C42" s="163"/>
      <c r="D42" s="163"/>
      <c r="E42" s="163"/>
      <c r="F42" s="163"/>
      <c r="G42" s="163"/>
    </row>
    <row r="43" spans="1:8">
      <c r="A43" s="11" t="s">
        <v>600</v>
      </c>
      <c r="B43" s="167">
        <f>B44+B53+B61+B71</f>
        <v>29669327.379999999</v>
      </c>
      <c r="C43" s="167">
        <f t="shared" ref="C43:G43" si="13">C44+C53+C61+C71</f>
        <v>73485901.209999993</v>
      </c>
      <c r="D43" s="167">
        <f t="shared" si="13"/>
        <v>103155228.59</v>
      </c>
      <c r="E43" s="167">
        <f t="shared" si="13"/>
        <v>56217335.699999996</v>
      </c>
      <c r="F43" s="167">
        <f t="shared" si="13"/>
        <v>56217335.699999996</v>
      </c>
      <c r="G43" s="167">
        <f t="shared" si="13"/>
        <v>46937892.890000001</v>
      </c>
    </row>
    <row r="44" spans="1:8">
      <c r="A44" s="81" t="s">
        <v>601</v>
      </c>
      <c r="B44" s="163">
        <f>SUM(B45:B52)</f>
        <v>4137849.2</v>
      </c>
      <c r="C44" s="163">
        <f t="shared" ref="C44:G44" si="14">SUM(C45:C52)</f>
        <v>30068247.359999999</v>
      </c>
      <c r="D44" s="163">
        <f t="shared" si="14"/>
        <v>34206096.560000002</v>
      </c>
      <c r="E44" s="163">
        <f t="shared" si="14"/>
        <v>20191582.449999999</v>
      </c>
      <c r="F44" s="163">
        <f t="shared" si="14"/>
        <v>20191582.449999999</v>
      </c>
      <c r="G44" s="163">
        <f t="shared" si="14"/>
        <v>14014514.110000001</v>
      </c>
    </row>
    <row r="45" spans="1:8">
      <c r="A45" s="122" t="s">
        <v>541</v>
      </c>
      <c r="B45" s="164">
        <v>0</v>
      </c>
      <c r="C45" s="164">
        <v>1473812.62</v>
      </c>
      <c r="D45" s="163">
        <f t="shared" ref="D45:D52" si="15">B45+C45</f>
        <v>1473812.62</v>
      </c>
      <c r="E45" s="164">
        <v>1263267.96</v>
      </c>
      <c r="F45" s="164">
        <v>1263267.96</v>
      </c>
      <c r="G45" s="163">
        <f t="shared" ref="G45:G52" si="16">D45-E45</f>
        <v>210544.66000000015</v>
      </c>
      <c r="H45" s="165" t="s">
        <v>602</v>
      </c>
    </row>
    <row r="46" spans="1:8">
      <c r="A46" s="122" t="s">
        <v>543</v>
      </c>
      <c r="B46" s="164">
        <v>0</v>
      </c>
      <c r="C46" s="164">
        <v>238821.07</v>
      </c>
      <c r="D46" s="163">
        <f t="shared" si="15"/>
        <v>238821.07</v>
      </c>
      <c r="E46" s="164">
        <v>204209.41</v>
      </c>
      <c r="F46" s="164">
        <v>204209.41</v>
      </c>
      <c r="G46" s="163">
        <f t="shared" si="16"/>
        <v>34611.660000000003</v>
      </c>
      <c r="H46" s="165" t="s">
        <v>603</v>
      </c>
    </row>
    <row r="47" spans="1:8">
      <c r="A47" s="122" t="s">
        <v>545</v>
      </c>
      <c r="B47" s="164">
        <v>0</v>
      </c>
      <c r="C47" s="164">
        <v>6499490.4800000004</v>
      </c>
      <c r="D47" s="163">
        <f t="shared" si="15"/>
        <v>6499490.4800000004</v>
      </c>
      <c r="E47" s="164">
        <v>5064629.51</v>
      </c>
      <c r="F47" s="164">
        <v>5064629.51</v>
      </c>
      <c r="G47" s="163">
        <f t="shared" si="16"/>
        <v>1434860.9700000007</v>
      </c>
      <c r="H47" s="165" t="s">
        <v>604</v>
      </c>
    </row>
    <row r="48" spans="1:8">
      <c r="A48" s="122" t="s">
        <v>547</v>
      </c>
      <c r="B48" s="163">
        <v>0</v>
      </c>
      <c r="C48" s="163">
        <v>0</v>
      </c>
      <c r="D48" s="163">
        <f t="shared" si="15"/>
        <v>0</v>
      </c>
      <c r="E48" s="163">
        <v>0</v>
      </c>
      <c r="F48" s="163">
        <v>0</v>
      </c>
      <c r="G48" s="163">
        <f t="shared" si="16"/>
        <v>0</v>
      </c>
      <c r="H48" s="165" t="s">
        <v>605</v>
      </c>
    </row>
    <row r="49" spans="1:8">
      <c r="A49" s="122" t="s">
        <v>549</v>
      </c>
      <c r="B49" s="164">
        <v>0</v>
      </c>
      <c r="C49" s="164">
        <v>998245.11</v>
      </c>
      <c r="D49" s="163">
        <f t="shared" si="15"/>
        <v>998245.11</v>
      </c>
      <c r="E49" s="164">
        <v>910328.02</v>
      </c>
      <c r="F49" s="164">
        <v>910328.02</v>
      </c>
      <c r="G49" s="163">
        <f t="shared" si="16"/>
        <v>87917.089999999967</v>
      </c>
      <c r="H49" s="165" t="s">
        <v>606</v>
      </c>
    </row>
    <row r="50" spans="1:8">
      <c r="A50" s="122" t="s">
        <v>551</v>
      </c>
      <c r="B50" s="163">
        <v>0</v>
      </c>
      <c r="C50" s="163">
        <v>0</v>
      </c>
      <c r="D50" s="163">
        <f t="shared" si="15"/>
        <v>0</v>
      </c>
      <c r="E50" s="163">
        <v>0</v>
      </c>
      <c r="F50" s="163">
        <v>0</v>
      </c>
      <c r="G50" s="163">
        <f t="shared" si="16"/>
        <v>0</v>
      </c>
      <c r="H50" s="165" t="s">
        <v>607</v>
      </c>
    </row>
    <row r="51" spans="1:8">
      <c r="A51" s="122" t="s">
        <v>553</v>
      </c>
      <c r="B51" s="164">
        <v>814709.21</v>
      </c>
      <c r="C51" s="164">
        <v>766349.75</v>
      </c>
      <c r="D51" s="163">
        <f t="shared" si="15"/>
        <v>1581058.96</v>
      </c>
      <c r="E51" s="164">
        <v>747120.88</v>
      </c>
      <c r="F51" s="164">
        <v>747120.88</v>
      </c>
      <c r="G51" s="163">
        <f t="shared" si="16"/>
        <v>833938.08</v>
      </c>
      <c r="H51" s="165" t="s">
        <v>608</v>
      </c>
    </row>
    <row r="52" spans="1:8">
      <c r="A52" s="122" t="s">
        <v>555</v>
      </c>
      <c r="B52" s="164">
        <v>3323139.99</v>
      </c>
      <c r="C52" s="164">
        <v>20091528.329999998</v>
      </c>
      <c r="D52" s="163">
        <f t="shared" si="15"/>
        <v>23414668.32</v>
      </c>
      <c r="E52" s="164">
        <v>12002026.67</v>
      </c>
      <c r="F52" s="164">
        <v>12002026.67</v>
      </c>
      <c r="G52" s="163">
        <f t="shared" si="16"/>
        <v>11412641.65</v>
      </c>
      <c r="H52" s="165" t="s">
        <v>609</v>
      </c>
    </row>
    <row r="53" spans="1:8">
      <c r="A53" s="81" t="s">
        <v>557</v>
      </c>
      <c r="B53" s="163">
        <f>SUM(B54:B60)</f>
        <v>25531478.18</v>
      </c>
      <c r="C53" s="163">
        <f t="shared" ref="C53:G53" si="17">SUM(C54:C60)</f>
        <v>40504892.869999997</v>
      </c>
      <c r="D53" s="163">
        <f t="shared" si="17"/>
        <v>66036371.049999997</v>
      </c>
      <c r="E53" s="163">
        <f t="shared" si="17"/>
        <v>34337790.149999999</v>
      </c>
      <c r="F53" s="163">
        <f t="shared" si="17"/>
        <v>34337790.149999999</v>
      </c>
      <c r="G53" s="163">
        <f t="shared" si="17"/>
        <v>31698580.899999999</v>
      </c>
    </row>
    <row r="54" spans="1:8">
      <c r="A54" s="122" t="s">
        <v>558</v>
      </c>
      <c r="B54" s="163">
        <v>0</v>
      </c>
      <c r="C54" s="163">
        <v>0</v>
      </c>
      <c r="D54" s="163">
        <f t="shared" ref="D54:D60" si="18">B54+C54</f>
        <v>0</v>
      </c>
      <c r="E54" s="163">
        <v>0</v>
      </c>
      <c r="F54" s="163">
        <v>0</v>
      </c>
      <c r="G54" s="163">
        <f t="shared" ref="G54:G60" si="19">D54-E54</f>
        <v>0</v>
      </c>
      <c r="H54" s="165" t="s">
        <v>610</v>
      </c>
    </row>
    <row r="55" spans="1:8">
      <c r="A55" s="122" t="s">
        <v>560</v>
      </c>
      <c r="B55" s="164">
        <v>25193887.07</v>
      </c>
      <c r="C55" s="164">
        <v>39916489.68</v>
      </c>
      <c r="D55" s="163">
        <f t="shared" si="18"/>
        <v>65110376.75</v>
      </c>
      <c r="E55" s="164">
        <v>33880300.890000001</v>
      </c>
      <c r="F55" s="164">
        <v>33880300.890000001</v>
      </c>
      <c r="G55" s="163">
        <f t="shared" si="19"/>
        <v>31230075.859999999</v>
      </c>
      <c r="H55" s="165" t="s">
        <v>611</v>
      </c>
    </row>
    <row r="56" spans="1:8">
      <c r="A56" s="122" t="s">
        <v>562</v>
      </c>
      <c r="B56" s="163">
        <v>0</v>
      </c>
      <c r="C56" s="163">
        <v>0</v>
      </c>
      <c r="D56" s="163">
        <f t="shared" si="18"/>
        <v>0</v>
      </c>
      <c r="E56" s="163">
        <v>0</v>
      </c>
      <c r="F56" s="163">
        <v>0</v>
      </c>
      <c r="G56" s="163">
        <f t="shared" si="19"/>
        <v>0</v>
      </c>
      <c r="H56" s="165" t="s">
        <v>612</v>
      </c>
    </row>
    <row r="57" spans="1:8">
      <c r="A57" s="123" t="s">
        <v>564</v>
      </c>
      <c r="B57" s="164">
        <v>337591.11</v>
      </c>
      <c r="C57" s="164">
        <v>588403.18999999994</v>
      </c>
      <c r="D57" s="163">
        <f t="shared" si="18"/>
        <v>925994.29999999993</v>
      </c>
      <c r="E57" s="164">
        <v>457489.26</v>
      </c>
      <c r="F57" s="164">
        <v>457489.26</v>
      </c>
      <c r="G57" s="163">
        <f t="shared" si="19"/>
        <v>468505.03999999992</v>
      </c>
      <c r="H57" s="165" t="s">
        <v>613</v>
      </c>
    </row>
    <row r="58" spans="1:8">
      <c r="A58" s="122" t="s">
        <v>566</v>
      </c>
      <c r="B58" s="163">
        <v>0</v>
      </c>
      <c r="C58" s="163">
        <v>0</v>
      </c>
      <c r="D58" s="163">
        <f t="shared" si="18"/>
        <v>0</v>
      </c>
      <c r="E58" s="163">
        <v>0</v>
      </c>
      <c r="F58" s="163">
        <v>0</v>
      </c>
      <c r="G58" s="163">
        <f t="shared" si="19"/>
        <v>0</v>
      </c>
      <c r="H58" s="165" t="s">
        <v>614</v>
      </c>
    </row>
    <row r="59" spans="1:8">
      <c r="A59" s="122" t="s">
        <v>568</v>
      </c>
      <c r="B59" s="163">
        <v>0</v>
      </c>
      <c r="C59" s="163">
        <v>0</v>
      </c>
      <c r="D59" s="163">
        <f t="shared" si="18"/>
        <v>0</v>
      </c>
      <c r="E59" s="163">
        <v>0</v>
      </c>
      <c r="F59" s="163">
        <v>0</v>
      </c>
      <c r="G59" s="163">
        <f t="shared" si="19"/>
        <v>0</v>
      </c>
      <c r="H59" s="165" t="s">
        <v>615</v>
      </c>
    </row>
    <row r="60" spans="1:8">
      <c r="A60" s="122" t="s">
        <v>570</v>
      </c>
      <c r="B60" s="163">
        <v>0</v>
      </c>
      <c r="C60" s="163">
        <v>0</v>
      </c>
      <c r="D60" s="163">
        <f t="shared" si="18"/>
        <v>0</v>
      </c>
      <c r="E60" s="163">
        <v>0</v>
      </c>
      <c r="F60" s="163">
        <v>0</v>
      </c>
      <c r="G60" s="163">
        <f t="shared" si="19"/>
        <v>0</v>
      </c>
      <c r="H60" s="165" t="s">
        <v>616</v>
      </c>
    </row>
    <row r="61" spans="1:8">
      <c r="A61" s="81" t="s">
        <v>572</v>
      </c>
      <c r="B61" s="163">
        <f>SUM(B62:B70)</f>
        <v>0</v>
      </c>
      <c r="C61" s="163">
        <f t="shared" ref="C61:G61" si="20">SUM(C62:C70)</f>
        <v>2912760.98</v>
      </c>
      <c r="D61" s="163">
        <f t="shared" si="20"/>
        <v>2912760.98</v>
      </c>
      <c r="E61" s="163">
        <f t="shared" si="20"/>
        <v>1687963.1</v>
      </c>
      <c r="F61" s="163">
        <f t="shared" si="20"/>
        <v>1687963.1</v>
      </c>
      <c r="G61" s="163">
        <f t="shared" si="20"/>
        <v>1224797.8799999999</v>
      </c>
    </row>
    <row r="62" spans="1:8">
      <c r="A62" s="122" t="s">
        <v>573</v>
      </c>
      <c r="B62" s="164">
        <v>0</v>
      </c>
      <c r="C62" s="164">
        <v>2623348.56</v>
      </c>
      <c r="D62" s="163">
        <f t="shared" ref="D62:D70" si="21">B62+C62</f>
        <v>2623348.56</v>
      </c>
      <c r="E62" s="164">
        <v>1418317.36</v>
      </c>
      <c r="F62" s="164">
        <v>1418317.36</v>
      </c>
      <c r="G62" s="163">
        <f t="shared" ref="G62:G70" si="22">D62-E62</f>
        <v>1205031.2</v>
      </c>
      <c r="H62" s="165" t="s">
        <v>617</v>
      </c>
    </row>
    <row r="63" spans="1:8">
      <c r="A63" s="122" t="s">
        <v>575</v>
      </c>
      <c r="B63" s="163">
        <v>0</v>
      </c>
      <c r="C63" s="163">
        <v>0</v>
      </c>
      <c r="D63" s="163">
        <f t="shared" si="21"/>
        <v>0</v>
      </c>
      <c r="E63" s="163">
        <v>0</v>
      </c>
      <c r="F63" s="163">
        <v>0</v>
      </c>
      <c r="G63" s="163">
        <f t="shared" si="22"/>
        <v>0</v>
      </c>
      <c r="H63" s="165" t="s">
        <v>618</v>
      </c>
    </row>
    <row r="64" spans="1:8">
      <c r="A64" s="122" t="s">
        <v>577</v>
      </c>
      <c r="B64" s="163">
        <v>0</v>
      </c>
      <c r="C64" s="163">
        <v>0</v>
      </c>
      <c r="D64" s="163">
        <f t="shared" si="21"/>
        <v>0</v>
      </c>
      <c r="E64" s="163">
        <v>0</v>
      </c>
      <c r="F64" s="163">
        <v>0</v>
      </c>
      <c r="G64" s="163">
        <f t="shared" si="22"/>
        <v>0</v>
      </c>
      <c r="H64" s="165" t="s">
        <v>619</v>
      </c>
    </row>
    <row r="65" spans="1:8">
      <c r="A65" s="122" t="s">
        <v>579</v>
      </c>
      <c r="B65" s="163">
        <v>0</v>
      </c>
      <c r="C65" s="163">
        <v>0</v>
      </c>
      <c r="D65" s="163">
        <f t="shared" si="21"/>
        <v>0</v>
      </c>
      <c r="E65" s="163">
        <v>0</v>
      </c>
      <c r="F65" s="163">
        <v>0</v>
      </c>
      <c r="G65" s="163">
        <f t="shared" si="22"/>
        <v>0</v>
      </c>
      <c r="H65" s="165" t="s">
        <v>620</v>
      </c>
    </row>
    <row r="66" spans="1:8">
      <c r="A66" s="122" t="s">
        <v>581</v>
      </c>
      <c r="B66" s="163">
        <v>0</v>
      </c>
      <c r="C66" s="163">
        <v>0</v>
      </c>
      <c r="D66" s="163">
        <f t="shared" si="21"/>
        <v>0</v>
      </c>
      <c r="E66" s="163">
        <v>0</v>
      </c>
      <c r="F66" s="163">
        <v>0</v>
      </c>
      <c r="G66" s="163">
        <f t="shared" si="22"/>
        <v>0</v>
      </c>
      <c r="H66" s="165" t="s">
        <v>621</v>
      </c>
    </row>
    <row r="67" spans="1:8">
      <c r="A67" s="122" t="s">
        <v>583</v>
      </c>
      <c r="B67" s="163">
        <v>0</v>
      </c>
      <c r="C67" s="163">
        <v>0</v>
      </c>
      <c r="D67" s="163">
        <f t="shared" si="21"/>
        <v>0</v>
      </c>
      <c r="E67" s="163">
        <v>0</v>
      </c>
      <c r="F67" s="163">
        <v>0</v>
      </c>
      <c r="G67" s="163">
        <f t="shared" si="22"/>
        <v>0</v>
      </c>
      <c r="H67" s="165" t="s">
        <v>622</v>
      </c>
    </row>
    <row r="68" spans="1:8">
      <c r="A68" s="122" t="s">
        <v>585</v>
      </c>
      <c r="B68" s="164">
        <v>0</v>
      </c>
      <c r="C68" s="164">
        <v>289412.42</v>
      </c>
      <c r="D68" s="163">
        <f t="shared" si="21"/>
        <v>289412.42</v>
      </c>
      <c r="E68" s="164">
        <v>269645.74</v>
      </c>
      <c r="F68" s="164">
        <v>269645.74</v>
      </c>
      <c r="G68" s="163">
        <f t="shared" si="22"/>
        <v>19766.679999999993</v>
      </c>
      <c r="H68" s="165" t="s">
        <v>623</v>
      </c>
    </row>
    <row r="69" spans="1:8">
      <c r="A69" s="122" t="s">
        <v>587</v>
      </c>
      <c r="B69" s="163">
        <v>0</v>
      </c>
      <c r="C69" s="163">
        <v>0</v>
      </c>
      <c r="D69" s="163">
        <f t="shared" si="21"/>
        <v>0</v>
      </c>
      <c r="E69" s="163">
        <v>0</v>
      </c>
      <c r="F69" s="163">
        <v>0</v>
      </c>
      <c r="G69" s="163">
        <f t="shared" si="22"/>
        <v>0</v>
      </c>
      <c r="H69" s="165" t="s">
        <v>624</v>
      </c>
    </row>
    <row r="70" spans="1:8">
      <c r="A70" s="122" t="s">
        <v>589</v>
      </c>
      <c r="B70" s="163">
        <v>0</v>
      </c>
      <c r="C70" s="163">
        <v>0</v>
      </c>
      <c r="D70" s="163">
        <f t="shared" si="21"/>
        <v>0</v>
      </c>
      <c r="E70" s="163">
        <v>0</v>
      </c>
      <c r="F70" s="163">
        <v>0</v>
      </c>
      <c r="G70" s="163">
        <f t="shared" si="22"/>
        <v>0</v>
      </c>
      <c r="H70" s="165" t="s">
        <v>625</v>
      </c>
    </row>
    <row r="71" spans="1:8">
      <c r="A71" s="166" t="s">
        <v>626</v>
      </c>
      <c r="B71" s="168">
        <f>SUM(B72:B75)</f>
        <v>0</v>
      </c>
      <c r="C71" s="168">
        <f t="shared" ref="C71:G71" si="23">SUM(C72:C75)</f>
        <v>0</v>
      </c>
      <c r="D71" s="168">
        <f t="shared" si="23"/>
        <v>0</v>
      </c>
      <c r="E71" s="168">
        <f t="shared" si="23"/>
        <v>0</v>
      </c>
      <c r="F71" s="168">
        <f t="shared" si="23"/>
        <v>0</v>
      </c>
      <c r="G71" s="168">
        <f t="shared" si="23"/>
        <v>0</v>
      </c>
    </row>
    <row r="72" spans="1:8">
      <c r="A72" s="122" t="s">
        <v>592</v>
      </c>
      <c r="B72" s="163">
        <v>0</v>
      </c>
      <c r="C72" s="163">
        <v>0</v>
      </c>
      <c r="D72" s="163">
        <f t="shared" ref="D72:D75" si="24">B72+C72</f>
        <v>0</v>
      </c>
      <c r="E72" s="163">
        <v>0</v>
      </c>
      <c r="F72" s="163">
        <v>0</v>
      </c>
      <c r="G72" s="163">
        <f t="shared" ref="G72:G75" si="25">D72-E72</f>
        <v>0</v>
      </c>
      <c r="H72" s="165" t="s">
        <v>627</v>
      </c>
    </row>
    <row r="73" spans="1:8" ht="28.8">
      <c r="A73" s="122" t="s">
        <v>594</v>
      </c>
      <c r="B73" s="163">
        <v>0</v>
      </c>
      <c r="C73" s="163">
        <v>0</v>
      </c>
      <c r="D73" s="163">
        <f t="shared" si="24"/>
        <v>0</v>
      </c>
      <c r="E73" s="163">
        <v>0</v>
      </c>
      <c r="F73" s="163">
        <v>0</v>
      </c>
      <c r="G73" s="163">
        <f t="shared" si="25"/>
        <v>0</v>
      </c>
      <c r="H73" s="165" t="s">
        <v>628</v>
      </c>
    </row>
    <row r="74" spans="1:8">
      <c r="A74" s="122" t="s">
        <v>596</v>
      </c>
      <c r="B74" s="163">
        <v>0</v>
      </c>
      <c r="C74" s="163">
        <v>0</v>
      </c>
      <c r="D74" s="163">
        <f t="shared" si="24"/>
        <v>0</v>
      </c>
      <c r="E74" s="163">
        <v>0</v>
      </c>
      <c r="F74" s="163">
        <v>0</v>
      </c>
      <c r="G74" s="163">
        <f t="shared" si="25"/>
        <v>0</v>
      </c>
      <c r="H74" s="165" t="s">
        <v>629</v>
      </c>
    </row>
    <row r="75" spans="1:8">
      <c r="A75" s="122" t="s">
        <v>598</v>
      </c>
      <c r="B75" s="163">
        <v>0</v>
      </c>
      <c r="C75" s="163">
        <v>0</v>
      </c>
      <c r="D75" s="163">
        <f t="shared" si="24"/>
        <v>0</v>
      </c>
      <c r="E75" s="163">
        <v>0</v>
      </c>
      <c r="F75" s="163">
        <v>0</v>
      </c>
      <c r="G75" s="163">
        <f t="shared" si="25"/>
        <v>0</v>
      </c>
      <c r="H75" s="165" t="s">
        <v>630</v>
      </c>
    </row>
    <row r="76" spans="1:8">
      <c r="A76" s="7"/>
      <c r="B76" s="169"/>
      <c r="C76" s="169"/>
      <c r="D76" s="169"/>
      <c r="E76" s="169"/>
      <c r="F76" s="169"/>
      <c r="G76" s="169"/>
    </row>
    <row r="77" spans="1:8">
      <c r="A77" s="11" t="s">
        <v>510</v>
      </c>
      <c r="B77" s="167">
        <f>B9+B43</f>
        <v>75469225.179999992</v>
      </c>
      <c r="C77" s="167">
        <f t="shared" ref="C77:G77" si="26">C9+C43</f>
        <v>79577916.359999999</v>
      </c>
      <c r="D77" s="167">
        <f t="shared" si="26"/>
        <v>155047141.54000002</v>
      </c>
      <c r="E77" s="167">
        <f t="shared" si="26"/>
        <v>71234634.489999995</v>
      </c>
      <c r="F77" s="167">
        <f t="shared" si="26"/>
        <v>71234634.489999995</v>
      </c>
      <c r="G77" s="167">
        <f t="shared" si="26"/>
        <v>83812507.050000012</v>
      </c>
    </row>
    <row r="78" spans="1:8">
      <c r="A78" s="77"/>
      <c r="B78" s="170"/>
      <c r="C78" s="170"/>
      <c r="D78" s="170"/>
      <c r="E78" s="170"/>
      <c r="F78" s="170"/>
      <c r="G78" s="17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9FAB1-5EEA-4751-9E76-FB76C6884A1D}">
  <dimension ref="A1:G34"/>
  <sheetViews>
    <sheetView workbookViewId="0">
      <selection sqref="A1:XFD1048576"/>
    </sheetView>
  </sheetViews>
  <sheetFormatPr baseColWidth="10" defaultRowHeight="14.4"/>
  <cols>
    <col min="1" max="1" width="91.109375" customWidth="1"/>
    <col min="2" max="2" width="22.109375" customWidth="1"/>
    <col min="3" max="3" width="21.109375" customWidth="1"/>
    <col min="4" max="4" width="19.88671875" customWidth="1"/>
    <col min="5" max="5" width="20.88671875" customWidth="1"/>
    <col min="6" max="6" width="20.6640625" customWidth="1"/>
    <col min="7" max="7" width="18.33203125" customWidth="1"/>
  </cols>
  <sheetData>
    <row r="1" spans="1:7" ht="21">
      <c r="A1" s="131" t="s">
        <v>631</v>
      </c>
      <c r="B1" s="109"/>
      <c r="C1" s="109"/>
      <c r="D1" s="109"/>
      <c r="E1" s="109"/>
      <c r="F1" s="109"/>
      <c r="G1" s="109"/>
    </row>
    <row r="2" spans="1:7">
      <c r="A2" s="31" t="s">
        <v>122</v>
      </c>
      <c r="B2" s="32"/>
      <c r="C2" s="32"/>
      <c r="D2" s="32"/>
      <c r="E2" s="32"/>
      <c r="F2" s="32"/>
      <c r="G2" s="33"/>
    </row>
    <row r="3" spans="1:7">
      <c r="A3" s="34" t="s">
        <v>305</v>
      </c>
      <c r="B3" s="35"/>
      <c r="C3" s="35"/>
      <c r="D3" s="35"/>
      <c r="E3" s="35"/>
      <c r="F3" s="35"/>
      <c r="G3" s="36"/>
    </row>
    <row r="4" spans="1:7">
      <c r="A4" s="34" t="s">
        <v>632</v>
      </c>
      <c r="B4" s="35"/>
      <c r="C4" s="35"/>
      <c r="D4" s="35"/>
      <c r="E4" s="35"/>
      <c r="F4" s="35"/>
      <c r="G4" s="36"/>
    </row>
    <row r="5" spans="1:7">
      <c r="A5" s="34" t="s">
        <v>169</v>
      </c>
      <c r="B5" s="35"/>
      <c r="C5" s="35"/>
      <c r="D5" s="35"/>
      <c r="E5" s="35"/>
      <c r="F5" s="35"/>
      <c r="G5" s="36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111" t="s">
        <v>633</v>
      </c>
      <c r="B7" s="133" t="s">
        <v>307</v>
      </c>
      <c r="C7" s="133"/>
      <c r="D7" s="133"/>
      <c r="E7" s="133"/>
      <c r="F7" s="133"/>
      <c r="G7" s="133" t="s">
        <v>308</v>
      </c>
    </row>
    <row r="8" spans="1:7" ht="28.8">
      <c r="A8" s="113"/>
      <c r="B8" s="43" t="s">
        <v>309</v>
      </c>
      <c r="C8" s="171" t="s">
        <v>538</v>
      </c>
      <c r="D8" s="171" t="s">
        <v>240</v>
      </c>
      <c r="E8" s="171" t="s">
        <v>195</v>
      </c>
      <c r="F8" s="171" t="s">
        <v>212</v>
      </c>
      <c r="G8" s="172"/>
    </row>
    <row r="9" spans="1:7">
      <c r="A9" s="115" t="s">
        <v>634</v>
      </c>
      <c r="B9" s="173">
        <f>B10+B11+B12+B15+B16+B19</f>
        <v>21102203.670000002</v>
      </c>
      <c r="C9" s="173">
        <f t="shared" ref="C9:G9" si="0">C10+C11+C12+C15+C16+C19</f>
        <v>-8453258.1099999994</v>
      </c>
      <c r="D9" s="173">
        <f t="shared" si="0"/>
        <v>12648945.560000002</v>
      </c>
      <c r="E9" s="173">
        <f t="shared" si="0"/>
        <v>548003.94999999995</v>
      </c>
      <c r="F9" s="173">
        <f t="shared" si="0"/>
        <v>548003.94999999995</v>
      </c>
      <c r="G9" s="173">
        <f t="shared" si="0"/>
        <v>12100941.610000003</v>
      </c>
    </row>
    <row r="10" spans="1:7">
      <c r="A10" s="81" t="s">
        <v>635</v>
      </c>
      <c r="B10" s="174">
        <v>21102203.670000002</v>
      </c>
      <c r="C10" s="174">
        <v>-8453258.1099999994</v>
      </c>
      <c r="D10" s="175">
        <f>B10+C10</f>
        <v>12648945.560000002</v>
      </c>
      <c r="E10" s="174">
        <v>548003.94999999995</v>
      </c>
      <c r="F10" s="174">
        <v>548003.94999999995</v>
      </c>
      <c r="G10" s="175">
        <f>D10-E10</f>
        <v>12100941.610000003</v>
      </c>
    </row>
    <row r="11" spans="1:7">
      <c r="A11" s="81" t="s">
        <v>636</v>
      </c>
      <c r="B11" s="175">
        <v>0</v>
      </c>
      <c r="C11" s="175">
        <v>0</v>
      </c>
      <c r="D11" s="175">
        <f>B11+C11</f>
        <v>0</v>
      </c>
      <c r="E11" s="175">
        <v>0</v>
      </c>
      <c r="F11" s="175">
        <v>0</v>
      </c>
      <c r="G11" s="175">
        <f>D11-E11</f>
        <v>0</v>
      </c>
    </row>
    <row r="12" spans="1:7">
      <c r="A12" s="81" t="s">
        <v>637</v>
      </c>
      <c r="B12" s="175">
        <f>B13+B14</f>
        <v>0</v>
      </c>
      <c r="C12" s="175">
        <f t="shared" ref="C12:G12" si="1">C13+C14</f>
        <v>0</v>
      </c>
      <c r="D12" s="175">
        <f t="shared" si="1"/>
        <v>0</v>
      </c>
      <c r="E12" s="175">
        <f t="shared" si="1"/>
        <v>0</v>
      </c>
      <c r="F12" s="175">
        <f t="shared" si="1"/>
        <v>0</v>
      </c>
      <c r="G12" s="175">
        <f t="shared" si="1"/>
        <v>0</v>
      </c>
    </row>
    <row r="13" spans="1:7">
      <c r="A13" s="120" t="s">
        <v>638</v>
      </c>
      <c r="B13" s="175">
        <v>0</v>
      </c>
      <c r="C13" s="175">
        <v>0</v>
      </c>
      <c r="D13" s="175">
        <f>B13+C13</f>
        <v>0</v>
      </c>
      <c r="E13" s="175">
        <v>0</v>
      </c>
      <c r="F13" s="175">
        <v>0</v>
      </c>
      <c r="G13" s="175">
        <f>D13-E13</f>
        <v>0</v>
      </c>
    </row>
    <row r="14" spans="1:7">
      <c r="A14" s="120" t="s">
        <v>639</v>
      </c>
      <c r="B14" s="175">
        <v>0</v>
      </c>
      <c r="C14" s="175">
        <v>0</v>
      </c>
      <c r="D14" s="175">
        <f>B14+C14</f>
        <v>0</v>
      </c>
      <c r="E14" s="175">
        <v>0</v>
      </c>
      <c r="F14" s="175">
        <v>0</v>
      </c>
      <c r="G14" s="175">
        <f>D14-E14</f>
        <v>0</v>
      </c>
    </row>
    <row r="15" spans="1:7">
      <c r="A15" s="81" t="s">
        <v>640</v>
      </c>
      <c r="B15" s="175">
        <v>0</v>
      </c>
      <c r="C15" s="175">
        <v>0</v>
      </c>
      <c r="D15" s="175">
        <f>B15+C15</f>
        <v>0</v>
      </c>
      <c r="E15" s="175">
        <v>0</v>
      </c>
      <c r="F15" s="175">
        <v>0</v>
      </c>
      <c r="G15" s="175">
        <f>D15-E15</f>
        <v>0</v>
      </c>
    </row>
    <row r="16" spans="1:7" ht="28.8">
      <c r="A16" s="166" t="s">
        <v>641</v>
      </c>
      <c r="B16" s="175">
        <f>B17+B18</f>
        <v>0</v>
      </c>
      <c r="C16" s="175">
        <f t="shared" ref="C16:G16" si="2">C17+C18</f>
        <v>0</v>
      </c>
      <c r="D16" s="175">
        <f t="shared" si="2"/>
        <v>0</v>
      </c>
      <c r="E16" s="175">
        <f t="shared" si="2"/>
        <v>0</v>
      </c>
      <c r="F16" s="175">
        <f t="shared" si="2"/>
        <v>0</v>
      </c>
      <c r="G16" s="175">
        <f t="shared" si="2"/>
        <v>0</v>
      </c>
    </row>
    <row r="17" spans="1:7">
      <c r="A17" s="120" t="s">
        <v>642</v>
      </c>
      <c r="B17" s="175">
        <v>0</v>
      </c>
      <c r="C17" s="175">
        <v>0</v>
      </c>
      <c r="D17" s="175">
        <f>B17+C17</f>
        <v>0</v>
      </c>
      <c r="E17" s="175">
        <v>0</v>
      </c>
      <c r="F17" s="175">
        <v>0</v>
      </c>
      <c r="G17" s="175">
        <f>D17-E17</f>
        <v>0</v>
      </c>
    </row>
    <row r="18" spans="1:7">
      <c r="A18" s="120" t="s">
        <v>643</v>
      </c>
      <c r="B18" s="175">
        <v>0</v>
      </c>
      <c r="C18" s="175">
        <v>0</v>
      </c>
      <c r="D18" s="175">
        <f>B18+C18</f>
        <v>0</v>
      </c>
      <c r="E18" s="175">
        <v>0</v>
      </c>
      <c r="F18" s="175">
        <v>0</v>
      </c>
      <c r="G18" s="175">
        <f>D18-E18</f>
        <v>0</v>
      </c>
    </row>
    <row r="19" spans="1:7">
      <c r="A19" s="81" t="s">
        <v>644</v>
      </c>
      <c r="B19" s="175">
        <v>0</v>
      </c>
      <c r="C19" s="175">
        <v>0</v>
      </c>
      <c r="D19" s="175">
        <f>B19+C19</f>
        <v>0</v>
      </c>
      <c r="E19" s="175">
        <v>0</v>
      </c>
      <c r="F19" s="175">
        <v>0</v>
      </c>
      <c r="G19" s="175">
        <f>D19-E19</f>
        <v>0</v>
      </c>
    </row>
    <row r="20" spans="1:7">
      <c r="A20" s="7"/>
      <c r="B20" s="176"/>
      <c r="C20" s="176"/>
      <c r="D20" s="176"/>
      <c r="E20" s="176"/>
      <c r="F20" s="176"/>
      <c r="G20" s="176"/>
    </row>
    <row r="21" spans="1:7">
      <c r="A21" s="177" t="s">
        <v>645</v>
      </c>
      <c r="B21" s="173">
        <f>B22+B23+B24+B27+B28+B31</f>
        <v>510713.24</v>
      </c>
      <c r="C21" s="173">
        <f t="shared" ref="C21:G21" si="3">C22+C23+C24+C27+C28+C31</f>
        <v>9622745</v>
      </c>
      <c r="D21" s="173">
        <f t="shared" si="3"/>
        <v>10133458.24</v>
      </c>
      <c r="E21" s="173">
        <f t="shared" si="3"/>
        <v>8350310.46</v>
      </c>
      <c r="F21" s="173">
        <f t="shared" si="3"/>
        <v>8350310.46</v>
      </c>
      <c r="G21" s="173">
        <f t="shared" si="3"/>
        <v>1783147.7800000003</v>
      </c>
    </row>
    <row r="22" spans="1:7">
      <c r="A22" s="81" t="s">
        <v>635</v>
      </c>
      <c r="B22" s="174">
        <v>510713.24</v>
      </c>
      <c r="C22" s="174">
        <v>9622745</v>
      </c>
      <c r="D22" s="175">
        <f>B22+C22</f>
        <v>10133458.24</v>
      </c>
      <c r="E22" s="174">
        <v>8350310.46</v>
      </c>
      <c r="F22" s="174">
        <v>8350310.46</v>
      </c>
      <c r="G22" s="175">
        <f>D22-E22</f>
        <v>1783147.7800000003</v>
      </c>
    </row>
    <row r="23" spans="1:7">
      <c r="A23" s="81" t="s">
        <v>636</v>
      </c>
      <c r="B23" s="175">
        <v>0</v>
      </c>
      <c r="C23" s="175">
        <v>0</v>
      </c>
      <c r="D23" s="175">
        <f>B23+C23</f>
        <v>0</v>
      </c>
      <c r="E23" s="175">
        <v>0</v>
      </c>
      <c r="F23" s="175">
        <v>0</v>
      </c>
      <c r="G23" s="175">
        <f>D23-E23</f>
        <v>0</v>
      </c>
    </row>
    <row r="24" spans="1:7">
      <c r="A24" s="81" t="s">
        <v>637</v>
      </c>
      <c r="B24" s="175">
        <f>B25+B26</f>
        <v>0</v>
      </c>
      <c r="C24" s="175">
        <f>C25+C26</f>
        <v>0</v>
      </c>
      <c r="D24" s="175">
        <f>D25+D26</f>
        <v>0</v>
      </c>
      <c r="E24" s="175">
        <f t="shared" ref="E24:G24" si="4">E25+E26</f>
        <v>0</v>
      </c>
      <c r="F24" s="175">
        <f t="shared" si="4"/>
        <v>0</v>
      </c>
      <c r="G24" s="175">
        <f t="shared" si="4"/>
        <v>0</v>
      </c>
    </row>
    <row r="25" spans="1:7">
      <c r="A25" s="120" t="s">
        <v>638</v>
      </c>
      <c r="B25" s="175">
        <v>0</v>
      </c>
      <c r="C25" s="175">
        <v>0</v>
      </c>
      <c r="D25" s="175">
        <f>B25+C25</f>
        <v>0</v>
      </c>
      <c r="E25" s="175">
        <v>0</v>
      </c>
      <c r="F25" s="175">
        <v>0</v>
      </c>
      <c r="G25" s="175">
        <f>D25-E25</f>
        <v>0</v>
      </c>
    </row>
    <row r="26" spans="1:7">
      <c r="A26" s="120" t="s">
        <v>639</v>
      </c>
      <c r="B26" s="175">
        <v>0</v>
      </c>
      <c r="C26" s="175">
        <v>0</v>
      </c>
      <c r="D26" s="175">
        <f>B26+C26</f>
        <v>0</v>
      </c>
      <c r="E26" s="175">
        <v>0</v>
      </c>
      <c r="F26" s="175">
        <v>0</v>
      </c>
      <c r="G26" s="175">
        <f>D26-E26</f>
        <v>0</v>
      </c>
    </row>
    <row r="27" spans="1:7">
      <c r="A27" s="81" t="s">
        <v>640</v>
      </c>
      <c r="B27" s="175">
        <v>0</v>
      </c>
      <c r="C27" s="175">
        <v>0</v>
      </c>
      <c r="D27" s="175">
        <f>B27+C27</f>
        <v>0</v>
      </c>
      <c r="E27" s="175">
        <v>0</v>
      </c>
      <c r="F27" s="175">
        <v>0</v>
      </c>
      <c r="G27" s="175">
        <f>D27-E27</f>
        <v>0</v>
      </c>
    </row>
    <row r="28" spans="1:7" ht="28.8">
      <c r="A28" s="166" t="s">
        <v>641</v>
      </c>
      <c r="B28" s="175">
        <f>B29+B30</f>
        <v>0</v>
      </c>
      <c r="C28" s="175">
        <f t="shared" ref="C28:G28" si="5">C29+C30</f>
        <v>0</v>
      </c>
      <c r="D28" s="175">
        <f t="shared" si="5"/>
        <v>0</v>
      </c>
      <c r="E28" s="175">
        <f t="shared" si="5"/>
        <v>0</v>
      </c>
      <c r="F28" s="175">
        <f t="shared" si="5"/>
        <v>0</v>
      </c>
      <c r="G28" s="175">
        <f t="shared" si="5"/>
        <v>0</v>
      </c>
    </row>
    <row r="29" spans="1:7">
      <c r="A29" s="120" t="s">
        <v>642</v>
      </c>
      <c r="B29" s="175">
        <v>0</v>
      </c>
      <c r="C29" s="175">
        <v>0</v>
      </c>
      <c r="D29" s="175">
        <f>B29+C29</f>
        <v>0</v>
      </c>
      <c r="E29" s="175">
        <v>0</v>
      </c>
      <c r="F29" s="175">
        <v>0</v>
      </c>
      <c r="G29" s="175">
        <f>D29-E29</f>
        <v>0</v>
      </c>
    </row>
    <row r="30" spans="1:7">
      <c r="A30" s="120" t="s">
        <v>643</v>
      </c>
      <c r="B30" s="175">
        <v>0</v>
      </c>
      <c r="C30" s="175">
        <v>0</v>
      </c>
      <c r="D30" s="175">
        <f>B30+C30</f>
        <v>0</v>
      </c>
      <c r="E30" s="175">
        <v>0</v>
      </c>
      <c r="F30" s="175">
        <v>0</v>
      </c>
      <c r="G30" s="175">
        <f>D30-E30</f>
        <v>0</v>
      </c>
    </row>
    <row r="31" spans="1:7">
      <c r="A31" s="81" t="s">
        <v>644</v>
      </c>
      <c r="B31" s="175">
        <v>0</v>
      </c>
      <c r="C31" s="175">
        <v>0</v>
      </c>
      <c r="D31" s="175">
        <f>B31+C31</f>
        <v>0</v>
      </c>
      <c r="E31" s="175">
        <v>0</v>
      </c>
      <c r="F31" s="175">
        <v>0</v>
      </c>
      <c r="G31" s="175">
        <f>D31-E31</f>
        <v>0</v>
      </c>
    </row>
    <row r="32" spans="1:7">
      <c r="A32" s="7"/>
      <c r="B32" s="176"/>
      <c r="C32" s="176"/>
      <c r="D32" s="176"/>
      <c r="E32" s="176"/>
      <c r="F32" s="176"/>
      <c r="G32" s="176"/>
    </row>
    <row r="33" spans="1:7">
      <c r="A33" s="11" t="s">
        <v>646</v>
      </c>
      <c r="B33" s="173">
        <f>B9+B21</f>
        <v>21612916.91</v>
      </c>
      <c r="C33" s="173">
        <f t="shared" ref="C33:G33" si="6">C9+C21</f>
        <v>1169486.8900000006</v>
      </c>
      <c r="D33" s="173">
        <f t="shared" si="6"/>
        <v>22782403.800000004</v>
      </c>
      <c r="E33" s="173">
        <f t="shared" si="6"/>
        <v>8898314.4100000001</v>
      </c>
      <c r="F33" s="173">
        <f t="shared" si="6"/>
        <v>8898314.4100000001</v>
      </c>
      <c r="G33" s="173">
        <f t="shared" si="6"/>
        <v>13884089.390000004</v>
      </c>
    </row>
    <row r="34" spans="1:7">
      <c r="A34" s="77"/>
      <c r="B34" s="178"/>
      <c r="C34" s="178"/>
      <c r="D34" s="178"/>
      <c r="E34" s="178"/>
      <c r="F34" s="178"/>
      <c r="G34" s="178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 Municipal Atarjea</cp:lastModifiedBy>
  <dcterms:created xsi:type="dcterms:W3CDTF">2018-11-20T17:29:30Z</dcterms:created>
  <dcterms:modified xsi:type="dcterms:W3CDTF">2024-08-25T17:44:15Z</dcterms:modified>
</cp:coreProperties>
</file>